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0a88ae89440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ecast" sheetId="1" r:id="Ree29cb0b70894cce"/>
    <x:sheet xmlns:r="http://schemas.openxmlformats.org/officeDocument/2006/relationships" name="Example" sheetId="2" r:id="Rd601a059ed074493"/>
    <x:sheet xmlns:r="http://schemas.openxmlformats.org/officeDocument/2006/relationships" name="Read me" sheetId="3" r:id="R8f342d0c45b54a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.00;[Red](#,##0.00);&quot;–&quot;"/>
    <x:numFmt numFmtId="201" formatCode="mm/dd/yyyy"/>
    <x:numFmt numFmtId="202" formatCode="&quot;$&quot;#,##0.00;[Red](&quot;$&quot;#,##0.00);&quot;–&quot;"/>
    <x:numFmt numFmtId="203" formatCode="&quot;Week of &quot;d-mmm"/>
    <x:numFmt numFmtId="204" formatCode="General"/>
    <x:numFmt numFmtId="205" formatCode="  @"/>
  </x:numFmts>
  <x:fonts count="9">
    <x:font>
      <x:sz val="11"/>
      <x:name val="Carlito"/>
    </x:font>
    <x:font>
      <x:sz val="10"/>
      <x:color rgb="FF172033"/>
      <x:name val="Arial"/>
    </x:font>
    <x:font>
      <x:b/>
      <x:sz val="16"/>
      <x:color rgb="FF172033"/>
      <x:name val="Arial"/>
    </x:font>
    <x:font>
      <x:sz val="10"/>
      <x:color rgb="FF596579"/>
      <x:name val="Arial"/>
    </x:font>
    <x:font>
      <x:sz val="10"/>
      <x:color rgb="FF245DCE"/>
      <x:name val="Arial"/>
    </x:font>
    <x:font>
      <x:b/>
      <x:sz val="10"/>
      <x:color rgb="FFFFFFFF"/>
      <x:name val="Arial"/>
    </x:font>
    <x:font>
      <x:b/>
      <x:sz val="10"/>
      <x:color rgb="FF172033"/>
      <x:name val="Arial"/>
    </x:font>
    <x:font>
      <x:sz val="11"/>
      <x:color rgb="FF172033"/>
      <x:name val="Arial"/>
    </x:font>
    <x:font>
      <x:b/>
      <x:sz val="11"/>
      <x:color rgb="FF17203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C"/>
      </x:patternFill>
    </x:fill>
    <x:fill>
      <x:patternFill patternType="solid">
        <x:fgColor rgb="FF172033"/>
      </x:patternFill>
    </x:fill>
    <x:fill>
      <x:patternFill patternType="solid">
        <x:fgColor rgb="FFE9EDF4"/>
      </x:patternFill>
    </x:fill>
    <x:fill>
      <x:patternFill patternType="solid">
        <x:fgColor rgb="FFEDF2FF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CBD4E1"/>
      </x:bottom>
      <x:diagonal/>
    </x:border>
    <x:border>
      <x:left/>
      <x:right/>
      <x:top style="thin">
        <x:color rgb="FFCED7E4"/>
      </x:top>
      <x:bottom/>
      <x:diagonal/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203" fontId="5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6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1" fillId="0" borderId="2" xfId="0" applyNumberFormat="1" applyFont="1" applyFill="1" applyBorder="1" applyAlignment="1">
      <x:alignment vertical="center"/>
    </x:xf>
    <x:xf numFmtId="202" fontId="1" fillId="0" borderId="2" xfId="0" applyNumberFormat="1" applyFont="1" applyFill="1" applyBorder="1" applyAlignment="1">
      <x:alignment horizontal="right" vertical="center"/>
    </x:xf>
    <x:xf numFmtId="0" fontId="6" fillId="0" borderId="2" xfId="0" applyNumberFormat="1" applyFont="1" applyFill="1" applyBorder="1" applyAlignment="1">
      <x:alignment vertical="center"/>
    </x:xf>
    <x:xf numFmtId="202" fontId="6" fillId="0" borderId="2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horizontal="right" vertical="center"/>
    </x:xf>
    <x:xf numFmtId="0" fontId="6" fillId="5" borderId="0" xfId="0" applyNumberFormat="1" applyFont="1" applyFill="1" applyBorder="1" applyAlignment="1">
      <x:alignment vertical="center"/>
    </x:xf>
    <x:xf numFmtId="202" fontId="6" fillId="5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center" vertical="center"/>
    </x:xf>
    <x:xf numFmtId="204" fontId="1" fillId="0" borderId="0" xfId="0" applyNumberFormat="1" applyFont="1" applyFill="1" applyBorder="1" applyAlignment="1">
      <x:alignment horizontal="center"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0" fontId="4" fillId="2" borderId="0" xfId="0" applyNumberFormat="1" applyFont="1" applyFill="1" applyBorder="1" applyAlignment="1">
      <x:alignment horizontal="right" vertical="center"/>
    </x:xf>
    <x:xf numFmtId="202" fontId="4" fillId="2" borderId="0" xfId="0" applyNumberFormat="1" applyFont="1" applyFill="1" applyBorder="1" applyAlignment="1">
      <x:alignment horizontal="right" vertical="center"/>
    </x:xf>
    <x:xf numFmtId="205" fontId="1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D2020"/>
      </x:font>
      <x:fill>
        <x:patternFill patternType="solid">
          <x:bgColor rgb="FFFDE5E5"/>
        </x:patternFill>
      </x:fill>
    </x:dxf>
    <x:dxf>
      <x:font>
        <x:b/>
        <x:color rgb="FF9D2020"/>
      </x:font>
      <x:fill>
        <x:patternFill patternType="solid">
          <x:bgColor rgb="FFFDE5E5"/>
        </x:patternFill>
      </x:fill>
    </x:dxf>
    <x:dxf>
      <x:font>
        <x:b/>
        <x:color rgb="FF9D2020"/>
      </x:font>
      <x:fill>
        <x:patternFill patternType="solid">
          <x:bgColor rgb="FFFDE5E5"/>
        </x:patternFill>
      </x:fill>
    </x:dxf>
    <x:dxf>
      <x:font>
        <x:b/>
        <x:color rgb="FF9D2020"/>
      </x:font>
      <x:fill>
        <x:patternFill patternType="solid">
          <x:bgColor rgb="FFFD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d85a7e48a245fd" /><Relationship Type="http://schemas.openxmlformats.org/officeDocument/2006/relationships/theme" Target="/xl/theme/theme1.xml" Id="Rbf152916d0064c66" /><Relationship Type="http://schemas.openxmlformats.org/officeDocument/2006/relationships/sharedStrings" Target="/xl/sharedStrings.xml" Id="R4c1768cd0d5d4dcb" /><Relationship Type="http://schemas.openxmlformats.org/officeDocument/2006/relationships/worksheet" Target="/xl/worksheets/sheet1.xml" Id="Ree29cb0b70894cce" /><Relationship Type="http://schemas.openxmlformats.org/officeDocument/2006/relationships/worksheet" Target="/xl/worksheets/sheet2.xml" Id="Rd601a059ed074493" /><Relationship Type="http://schemas.openxmlformats.org/officeDocument/2006/relationships/worksheet" Target="/xl/worksheets/sheet3.xml" Id="R8f342d0c45b54a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033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0" customHeight="1">
      <x:c r="A2" s="5" t="str">
        <x:v>13-week cash flow forecast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2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</x:row>
    <x:row r="4" ht="22" customHeight="1">
      <x:c r="A4" s="7" t="str">
        <x:v>Edit the yellow cells with blue numbers. Read me explains dates, cash inputs and weekly updates.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2" customHeight="1">
      <x:c r="A5" s="2" t="str">
        <x:v>First week starts</x:v>
      </x:c>
      <x:c r="B5" s="10"/>
      <x:c r="C5" s="2"/>
      <x:c r="D5" s="7" t="str">
        <x:v>Enter a Monday. Each column covers 7 days from its start date.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2" customHeight="1">
      <x:c r="A6" s="2" t="str">
        <x:v>Opening cash before week 1</x:v>
      </x:c>
      <x:c r="B6" s="11"/>
      <x:c r="C6" s="2"/>
      <x:c r="D6" s="7" t="str">
        <x:v>Use cash available in the accounts included in this forecast. Zero is a valid opening balance.</x:v>
      </x:c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2" customHeight="1">
      <x:c r="A7" s="2" t="str">
        <x:v>Minimum cash balance</x:v>
      </x:c>
      <x:c r="B7" s="11"/>
      <x:c r="C7" s="2"/>
      <x:c r="D7" s="7" t="str">
        <x:v>Set your own minimum. Closing balances below it are flagged.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2" customHeight="1">
      <x:c r="A8" s="2" t="str">
        <x:v>All amounts in USD</x:v>
      </x:c>
      <x:c r="B8" s="2"/>
      <x:c r="C8" s="2"/>
      <x:c r="D8" s="7" t="str">
        <x:v>Enter receipts and payments as positive amounts. Empty weekly input cells mean no planned cash flow.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22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24" customHeight="1">
      <x:c r="A10" s="14" t="str">
        <x:v>Forecast week</x:v>
      </x:c>
      <x:c r="B10" s="14" t="str">
        <x:v>Week 1</x:v>
      </x:c>
      <x:c r="C10" s="14" t="str">
        <x:v>Week 2</x:v>
      </x:c>
      <x:c r="D10" s="14" t="str">
        <x:v>Week 3</x:v>
      </x:c>
      <x:c r="E10" s="14" t="str">
        <x:v>Week 4</x:v>
      </x:c>
      <x:c r="F10" s="14" t="str">
        <x:v>Week 5</x:v>
      </x:c>
      <x:c r="G10" s="14" t="str">
        <x:v>Week 6</x:v>
      </x:c>
      <x:c r="H10" s="14" t="str">
        <x:v>Week 7</x:v>
      </x:c>
      <x:c r="I10" s="14" t="str">
        <x:v>Week 8</x:v>
      </x:c>
      <x:c r="J10" s="14" t="str">
        <x:v>Week 9</x:v>
      </x:c>
      <x:c r="K10" s="14" t="str">
        <x:v>Week 10</x:v>
      </x:c>
      <x:c r="L10" s="14" t="str">
        <x:v>Week 11</x:v>
      </x:c>
      <x:c r="M10" s="14" t="str">
        <x:v>Week 12</x:v>
      </x:c>
      <x:c r="N10" s="14" t="str">
        <x:v>Week 13</x:v>
      </x:c>
    </x:row>
    <x:row r="11" ht="24" customHeight="1">
      <x:c r="A11" s="14" t="str">
        <x:v>Week starts</x:v>
      </x:c>
      <x:c r="B11" s="15" t="str">
        <x:f>IF(ISBLANK($B$5),"",$B$5+0)</x:f>
      </x:c>
      <x:c r="C11" s="15" t="str">
        <x:f>IF(ISBLANK($B$5),"",$B$5+7)</x:f>
      </x:c>
      <x:c r="D11" s="15" t="str">
        <x:f>IF(ISBLANK($B$5),"",$B$5+14)</x:f>
      </x:c>
      <x:c r="E11" s="15" t="str">
        <x:f>IF(ISBLANK($B$5),"",$B$5+21)</x:f>
      </x:c>
      <x:c r="F11" s="15" t="str">
        <x:f>IF(ISBLANK($B$5),"",$B$5+28)</x:f>
      </x:c>
      <x:c r="G11" s="15" t="str">
        <x:f>IF(ISBLANK($B$5),"",$B$5+35)</x:f>
      </x:c>
      <x:c r="H11" s="15" t="str">
        <x:f>IF(ISBLANK($B$5),"",$B$5+42)</x:f>
      </x:c>
      <x:c r="I11" s="15" t="str">
        <x:f>IF(ISBLANK($B$5),"",$B$5+49)</x:f>
      </x:c>
      <x:c r="J11" s="15" t="str">
        <x:f>IF(ISBLANK($B$5),"",$B$5+56)</x:f>
      </x:c>
      <x:c r="K11" s="15" t="str">
        <x:f>IF(ISBLANK($B$5),"",$B$5+63)</x:f>
      </x:c>
      <x:c r="L11" s="15" t="str">
        <x:f>IF(ISBLANK($B$5),"",$B$5+70)</x:f>
      </x:c>
      <x:c r="M11" s="15" t="str">
        <x:f>IF(ISBLANK($B$5),"",$B$5+77)</x:f>
      </x:c>
      <x:c r="N11" s="15" t="str">
        <x:f>IF(ISBLANK($B$5),"",$B$5+84)</x:f>
      </x:c>
    </x:row>
    <x:row r="12" ht="22" customHeight="1">
      <x:c r="A12" s="2" t="str">
        <x:v>Opening cash</x:v>
      </x:c>
      <x:c r="B12" s="20" t="str">
        <x:f>IF(OR(ISBLANK($B$5),ISBLANK($B$6)),"",IF(AND(ISNUMBER($B$5),ISNUMBER($B$6)),$B$6,NA()))</x:f>
      </x:c>
      <x:c r="C12" s="20" t="str">
        <x:f>IF(ISTEXT(B31),"",B31)</x:f>
      </x:c>
      <x:c r="D12" s="20" t="str">
        <x:f>IF(ISTEXT(C31),"",C31)</x:f>
      </x:c>
      <x:c r="E12" s="20" t="str">
        <x:f>IF(ISTEXT(D31),"",D31)</x:f>
      </x:c>
      <x:c r="F12" s="20" t="str">
        <x:f>IF(ISTEXT(E31),"",E31)</x:f>
      </x:c>
      <x:c r="G12" s="20" t="str">
        <x:f>IF(ISTEXT(F31),"",F31)</x:f>
      </x:c>
      <x:c r="H12" s="20" t="str">
        <x:f>IF(ISTEXT(G31),"",G31)</x:f>
      </x:c>
      <x:c r="I12" s="20" t="str">
        <x:f>IF(ISTEXT(H31),"",H31)</x:f>
      </x:c>
      <x:c r="J12" s="20" t="str">
        <x:f>IF(ISTEXT(I31),"",I31)</x:f>
      </x:c>
      <x:c r="K12" s="20" t="str">
        <x:f>IF(ISTEXT(J31),"",J31)</x:f>
      </x:c>
      <x:c r="L12" s="20" t="str">
        <x:f>IF(ISTEXT(K31),"",K31)</x:f>
      </x:c>
      <x:c r="M12" s="20" t="str">
        <x:f>IF(ISTEXT(L31),"",L31)</x:f>
      </x:c>
      <x:c r="N12" s="20" t="str">
        <x:f>IF(ISTEXT(M31),"",M31)</x:f>
      </x:c>
    </x:row>
    <x:row r="13" ht="22" customHeight="1">
      <x:c r="A13" s="2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  <x:c r="M13" s="4"/>
      <x:c r="N13" s="4"/>
    </x:row>
    <x:row r="14" ht="25" customHeight="1">
      <x:c r="A14" s="18" t="str">
        <x:v>EXPECTED CASH RECEIPTS</x:v>
      </x:c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19"/>
      <x:c r="N14" s="19"/>
    </x:row>
    <x:row r="15" ht="22" customHeight="1">
      <x:c r="A15" s="34" t="str">
        <x:v>Cash sales / immediate payments</x:v>
      </x:c>
      <x:c r="B15" s="32"/>
      <x:c r="C15" s="32"/>
      <x:c r="D15" s="32"/>
      <x:c r="E15" s="32"/>
      <x:c r="F15" s="32"/>
      <x:c r="G15" s="32"/>
      <x:c r="H15" s="32"/>
      <x:c r="I15" s="32"/>
      <x:c r="J15" s="32"/>
      <x:c r="K15" s="32"/>
      <x:c r="L15" s="32"/>
      <x:c r="M15" s="32"/>
      <x:c r="N15" s="32"/>
    </x:row>
    <x:row r="16" ht="22" customHeight="1">
      <x:c r="A16" s="34" t="str">
        <x:v>Collections on unpaid invoices</x:v>
      </x:c>
      <x:c r="B16" s="32"/>
      <x:c r="C16" s="32"/>
      <x:c r="D16" s="32"/>
      <x:c r="E16" s="32"/>
      <x:c r="F16" s="32"/>
      <x:c r="G16" s="32"/>
      <x:c r="H16" s="32"/>
      <x:c r="I16" s="32"/>
      <x:c r="J16" s="32"/>
      <x:c r="K16" s="32"/>
      <x:c r="L16" s="32"/>
      <x:c r="M16" s="32"/>
      <x:c r="N16" s="32"/>
    </x:row>
    <x:row r="17" ht="22" customHeight="1">
      <x:c r="A17" s="34" t="str">
        <x:v>Loan proceeds / owner funding</x:v>
      </x:c>
      <x:c r="B17" s="32"/>
      <x:c r="C17" s="32"/>
      <x:c r="D17" s="32"/>
      <x:c r="E17" s="32"/>
      <x:c r="F17" s="32"/>
      <x:c r="G17" s="32"/>
      <x:c r="H17" s="32"/>
      <x:c r="I17" s="32"/>
      <x:c r="J17" s="32"/>
      <x:c r="K17" s="32"/>
      <x:c r="L17" s="32"/>
      <x:c r="M17" s="32"/>
      <x:c r="N17" s="32"/>
    </x:row>
    <x:row r="18" ht="22" customHeight="1">
      <x:c r="A18" s="34" t="str">
        <x:v>Other cash receipts</x:v>
      </x:c>
      <x:c r="B18" s="32"/>
      <x:c r="C18" s="32"/>
      <x:c r="D18" s="32"/>
      <x:c r="E18" s="32"/>
      <x:c r="F18" s="32"/>
      <x:c r="G18" s="32"/>
      <x:c r="H18" s="32"/>
      <x:c r="I18" s="32"/>
      <x:c r="J18" s="32"/>
      <x:c r="K18" s="32"/>
      <x:c r="L18" s="32"/>
      <x:c r="M18" s="32"/>
      <x:c r="N18" s="32"/>
    </x:row>
    <x:row r="19" ht="22" customHeight="1">
      <x:c r="A19" s="23" t="str">
        <x:v>Total cash receipts</x:v>
      </x:c>
      <x:c r="B19" s="24" t="str">
        <x:f>IF(ISNUMBER(B12),IF(OR(COUNT(B15:B18)+COUNTBLANK(B15:B18)&lt;&gt;4,MIN(B15:B18)&lt;0),NA(),ROUND(SUM(B15:B18),2)),B12)</x:f>
      </x:c>
      <x:c r="C19" s="24" t="str">
        <x:f>IF(ISNUMBER(C12),IF(OR(COUNT(C15:C18)+COUNTBLANK(C15:C18)&lt;&gt;4,MIN(C15:C18)&lt;0),NA(),ROUND(SUM(C15:C18),2)),C12)</x:f>
      </x:c>
      <x:c r="D19" s="24" t="str">
        <x:f>IF(ISNUMBER(D12),IF(OR(COUNT(D15:D18)+COUNTBLANK(D15:D18)&lt;&gt;4,MIN(D15:D18)&lt;0),NA(),ROUND(SUM(D15:D18),2)),D12)</x:f>
      </x:c>
      <x:c r="E19" s="24" t="str">
        <x:f>IF(ISNUMBER(E12),IF(OR(COUNT(E15:E18)+COUNTBLANK(E15:E18)&lt;&gt;4,MIN(E15:E18)&lt;0),NA(),ROUND(SUM(E15:E18),2)),E12)</x:f>
      </x:c>
      <x:c r="F19" s="24" t="str">
        <x:f>IF(ISNUMBER(F12),IF(OR(COUNT(F15:F18)+COUNTBLANK(F15:F18)&lt;&gt;4,MIN(F15:F18)&lt;0),NA(),ROUND(SUM(F15:F18),2)),F12)</x:f>
      </x:c>
      <x:c r="G19" s="24" t="str">
        <x:f>IF(ISNUMBER(G12),IF(OR(COUNT(G15:G18)+COUNTBLANK(G15:G18)&lt;&gt;4,MIN(G15:G18)&lt;0),NA(),ROUND(SUM(G15:G18),2)),G12)</x:f>
      </x:c>
      <x:c r="H19" s="24" t="str">
        <x:f>IF(ISNUMBER(H12),IF(OR(COUNT(H15:H18)+COUNTBLANK(H15:H18)&lt;&gt;4,MIN(H15:H18)&lt;0),NA(),ROUND(SUM(H15:H18),2)),H12)</x:f>
      </x:c>
      <x:c r="I19" s="24" t="str">
        <x:f>IF(ISNUMBER(I12),IF(OR(COUNT(I15:I18)+COUNTBLANK(I15:I18)&lt;&gt;4,MIN(I15:I18)&lt;0),NA(),ROUND(SUM(I15:I18),2)),I12)</x:f>
      </x:c>
      <x:c r="J19" s="24" t="str">
        <x:f>IF(ISNUMBER(J12),IF(OR(COUNT(J15:J18)+COUNTBLANK(J15:J18)&lt;&gt;4,MIN(J15:J18)&lt;0),NA(),ROUND(SUM(J15:J18),2)),J12)</x:f>
      </x:c>
      <x:c r="K19" s="24" t="str">
        <x:f>IF(ISNUMBER(K12),IF(OR(COUNT(K15:K18)+COUNTBLANK(K15:K18)&lt;&gt;4,MIN(K15:K18)&lt;0),NA(),ROUND(SUM(K15:K18),2)),K12)</x:f>
      </x:c>
      <x:c r="L19" s="24" t="str">
        <x:f>IF(ISNUMBER(L12),IF(OR(COUNT(L15:L18)+COUNTBLANK(L15:L18)&lt;&gt;4,MIN(L15:L18)&lt;0),NA(),ROUND(SUM(L15:L18),2)),L12)</x:f>
      </x:c>
      <x:c r="M19" s="24" t="str">
        <x:f>IF(ISNUMBER(M12),IF(OR(COUNT(M15:M18)+COUNTBLANK(M15:M18)&lt;&gt;4,MIN(M15:M18)&lt;0),NA(),ROUND(SUM(M15:M18),2)),M12)</x:f>
      </x:c>
      <x:c r="N19" s="24" t="str">
        <x:f>IF(ISNUMBER(N12),IF(OR(COUNT(N15:N18)+COUNTBLANK(N15:N18)&lt;&gt;4,MIN(N15:N18)&lt;0),NA(),ROUND(SUM(N15:N18),2)),N12)</x:f>
      </x:c>
    </x:row>
    <x:row r="20" ht="25" customHeight="1">
      <x:c r="A20" s="18" t="str">
        <x:v>EXPECTED CASH PAYMENTS</x:v>
      </x:c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19"/>
      <x:c r="M20" s="19"/>
      <x:c r="N20" s="19"/>
    </x:row>
    <x:row r="21" ht="22" customHeight="1">
      <x:c r="A21" s="34" t="str">
        <x:v>Supplier / inventory payments</x:v>
      </x:c>
      <x:c r="B21" s="32"/>
      <x:c r="C21" s="32"/>
      <x:c r="D21" s="32"/>
      <x:c r="E21" s="32"/>
      <x:c r="F21" s="32"/>
      <x:c r="G21" s="32"/>
      <x:c r="H21" s="32"/>
      <x:c r="I21" s="32"/>
      <x:c r="J21" s="32"/>
      <x:c r="K21" s="32"/>
      <x:c r="L21" s="32"/>
      <x:c r="M21" s="32"/>
      <x:c r="N21" s="32"/>
    </x:row>
    <x:row r="22" ht="22" customHeight="1">
      <x:c r="A22" s="34" t="str">
        <x:v>Payroll and contractor payments</x:v>
      </x:c>
      <x:c r="B22" s="32"/>
      <x:c r="C22" s="32"/>
      <x:c r="D22" s="32"/>
      <x:c r="E22" s="32"/>
      <x:c r="F22" s="32"/>
      <x:c r="G22" s="32"/>
      <x:c r="H22" s="32"/>
      <x:c r="I22" s="32"/>
      <x:c r="J22" s="32"/>
      <x:c r="K22" s="32"/>
      <x:c r="L22" s="32"/>
      <x:c r="M22" s="32"/>
      <x:c r="N22" s="32"/>
    </x:row>
    <x:row r="23" ht="22" customHeight="1">
      <x:c r="A23" s="34" t="str">
        <x:v>Rent and utilities</x:v>
      </x:c>
      <x:c r="B23" s="32"/>
      <x:c r="C23" s="32"/>
      <x:c r="D23" s="32"/>
      <x:c r="E23" s="32"/>
      <x:c r="F23" s="32"/>
      <x:c r="G23" s="32"/>
      <x:c r="H23" s="32"/>
      <x:c r="I23" s="32"/>
      <x:c r="J23" s="32"/>
      <x:c r="K23" s="32"/>
      <x:c r="L23" s="32"/>
      <x:c r="M23" s="32"/>
      <x:c r="N23" s="32"/>
    </x:row>
    <x:row r="24" ht="22" customHeight="1">
      <x:c r="A24" s="34" t="str">
        <x:v>Tax payments</x:v>
      </x:c>
      <x:c r="B24" s="32"/>
      <x:c r="C24" s="32"/>
      <x:c r="D24" s="32"/>
      <x:c r="E24" s="32"/>
      <x:c r="F24" s="32"/>
      <x:c r="G24" s="32"/>
      <x:c r="H24" s="32"/>
      <x:c r="I24" s="32"/>
      <x:c r="J24" s="32"/>
      <x:c r="K24" s="32"/>
      <x:c r="L24" s="32"/>
      <x:c r="M24" s="32"/>
      <x:c r="N24" s="32"/>
    </x:row>
    <x:row r="25" ht="22" customHeight="1">
      <x:c r="A25" s="34" t="str">
        <x:v>Loan principal and interest paid</x:v>
      </x:c>
      <x:c r="B25" s="32"/>
      <x:c r="C25" s="32"/>
      <x:c r="D25" s="32"/>
      <x:c r="E25" s="32"/>
      <x:c r="F25" s="32"/>
      <x:c r="G25" s="32"/>
      <x:c r="H25" s="32"/>
      <x:c r="I25" s="32"/>
      <x:c r="J25" s="32"/>
      <x:c r="K25" s="32"/>
      <x:c r="L25" s="32"/>
      <x:c r="M25" s="32"/>
      <x:c r="N25" s="32"/>
    </x:row>
    <x:row r="26" ht="22" customHeight="1">
      <x:c r="A26" s="34" t="str">
        <x:v>Equipment purchases</x:v>
      </x:c>
      <x:c r="B26" s="32"/>
      <x:c r="C26" s="32"/>
      <x:c r="D26" s="32"/>
      <x:c r="E26" s="32"/>
      <x:c r="F26" s="32"/>
      <x:c r="G26" s="32"/>
      <x:c r="H26" s="32"/>
      <x:c r="I26" s="32"/>
      <x:c r="J26" s="32"/>
      <x:c r="K26" s="32"/>
      <x:c r="L26" s="32"/>
      <x:c r="M26" s="32"/>
      <x:c r="N26" s="32"/>
    </x:row>
    <x:row r="27" ht="22" customHeight="1">
      <x:c r="A27" s="34" t="str">
        <x:v>Other cash payments</x:v>
      </x:c>
      <x:c r="B27" s="32"/>
      <x:c r="C27" s="32"/>
      <x:c r="D27" s="32"/>
      <x:c r="E27" s="32"/>
      <x:c r="F27" s="32"/>
      <x:c r="G27" s="32"/>
      <x:c r="H27" s="32"/>
      <x:c r="I27" s="32"/>
      <x:c r="J27" s="32"/>
      <x:c r="K27" s="32"/>
      <x:c r="L27" s="32"/>
      <x:c r="M27" s="32"/>
      <x:c r="N27" s="32"/>
    </x:row>
    <x:row r="28" ht="22" customHeight="1">
      <x:c r="A28" s="23" t="str">
        <x:v>Total cash payments</x:v>
      </x:c>
      <x:c r="B28" s="24" t="str">
        <x:f>IF(ISNUMBER(B12),IF(OR(COUNT(B21:B27)+COUNTBLANK(B21:B27)&lt;&gt;7,MIN(B21:B27)&lt;0),NA(),ROUND(SUM(B21:B27),2)),B12)</x:f>
      </x:c>
      <x:c r="C28" s="24" t="str">
        <x:f>IF(ISNUMBER(C12),IF(OR(COUNT(C21:C27)+COUNTBLANK(C21:C27)&lt;&gt;7,MIN(C21:C27)&lt;0),NA(),ROUND(SUM(C21:C27),2)),C12)</x:f>
      </x:c>
      <x:c r="D28" s="24" t="str">
        <x:f>IF(ISNUMBER(D12),IF(OR(COUNT(D21:D27)+COUNTBLANK(D21:D27)&lt;&gt;7,MIN(D21:D27)&lt;0),NA(),ROUND(SUM(D21:D27),2)),D12)</x:f>
      </x:c>
      <x:c r="E28" s="24" t="str">
        <x:f>IF(ISNUMBER(E12),IF(OR(COUNT(E21:E27)+COUNTBLANK(E21:E27)&lt;&gt;7,MIN(E21:E27)&lt;0),NA(),ROUND(SUM(E21:E27),2)),E12)</x:f>
      </x:c>
      <x:c r="F28" s="24" t="str">
        <x:f>IF(ISNUMBER(F12),IF(OR(COUNT(F21:F27)+COUNTBLANK(F21:F27)&lt;&gt;7,MIN(F21:F27)&lt;0),NA(),ROUND(SUM(F21:F27),2)),F12)</x:f>
      </x:c>
      <x:c r="G28" s="24" t="str">
        <x:f>IF(ISNUMBER(G12),IF(OR(COUNT(G21:G27)+COUNTBLANK(G21:G27)&lt;&gt;7,MIN(G21:G27)&lt;0),NA(),ROUND(SUM(G21:G27),2)),G12)</x:f>
      </x:c>
      <x:c r="H28" s="24" t="str">
        <x:f>IF(ISNUMBER(H12),IF(OR(COUNT(H21:H27)+COUNTBLANK(H21:H27)&lt;&gt;7,MIN(H21:H27)&lt;0),NA(),ROUND(SUM(H21:H27),2)),H12)</x:f>
      </x:c>
      <x:c r="I28" s="24" t="str">
        <x:f>IF(ISNUMBER(I12),IF(OR(COUNT(I21:I27)+COUNTBLANK(I21:I27)&lt;&gt;7,MIN(I21:I27)&lt;0),NA(),ROUND(SUM(I21:I27),2)),I12)</x:f>
      </x:c>
      <x:c r="J28" s="24" t="str">
        <x:f>IF(ISNUMBER(J12),IF(OR(COUNT(J21:J27)+COUNTBLANK(J21:J27)&lt;&gt;7,MIN(J21:J27)&lt;0),NA(),ROUND(SUM(J21:J27),2)),J12)</x:f>
      </x:c>
      <x:c r="K28" s="24" t="str">
        <x:f>IF(ISNUMBER(K12),IF(OR(COUNT(K21:K27)+COUNTBLANK(K21:K27)&lt;&gt;7,MIN(K21:K27)&lt;0),NA(),ROUND(SUM(K21:K27),2)),K12)</x:f>
      </x:c>
      <x:c r="L28" s="24" t="str">
        <x:f>IF(ISNUMBER(L12),IF(OR(COUNT(L21:L27)+COUNTBLANK(L21:L27)&lt;&gt;7,MIN(L21:L27)&lt;0),NA(),ROUND(SUM(L21:L27),2)),L12)</x:f>
      </x:c>
      <x:c r="M28" s="24" t="str">
        <x:f>IF(ISNUMBER(M12),IF(OR(COUNT(M21:M27)+COUNTBLANK(M21:M27)&lt;&gt;7,MIN(M21:M27)&lt;0),NA(),ROUND(SUM(M21:M27),2)),M12)</x:f>
      </x:c>
      <x:c r="N28" s="24" t="str">
        <x:f>IF(ISNUMBER(N12),IF(OR(COUNT(N21:N27)+COUNTBLANK(N21:N27)&lt;&gt;7,MIN(N21:N27)&lt;0),NA(),ROUND(SUM(N21:N27),2)),N12)</x:f>
      </x:c>
    </x:row>
    <x:row r="29" ht="22" customHeight="1">
      <x:c r="A29" s="2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</x:row>
    <x:row r="30" ht="22" customHeight="1">
      <x:c r="A30" s="23" t="str">
        <x:v>Net cash change</x:v>
      </x:c>
      <x:c r="B30" s="24" t="str">
        <x:f>IF(ISNUMBER(B12),ROUND(B19-B28,2),B12)</x:f>
      </x:c>
      <x:c r="C30" s="24" t="str">
        <x:f>IF(ISNUMBER(C12),ROUND(C19-C28,2),C12)</x:f>
      </x:c>
      <x:c r="D30" s="24" t="str">
        <x:f>IF(ISNUMBER(D12),ROUND(D19-D28,2),D12)</x:f>
      </x:c>
      <x:c r="E30" s="24" t="str">
        <x:f>IF(ISNUMBER(E12),ROUND(E19-E28,2),E12)</x:f>
      </x:c>
      <x:c r="F30" s="24" t="str">
        <x:f>IF(ISNUMBER(F12),ROUND(F19-F28,2),F12)</x:f>
      </x:c>
      <x:c r="G30" s="24" t="str">
        <x:f>IF(ISNUMBER(G12),ROUND(G19-G28,2),G12)</x:f>
      </x:c>
      <x:c r="H30" s="24" t="str">
        <x:f>IF(ISNUMBER(H12),ROUND(H19-H28,2),H12)</x:f>
      </x:c>
      <x:c r="I30" s="24" t="str">
        <x:f>IF(ISNUMBER(I12),ROUND(I19-I28,2),I12)</x:f>
      </x:c>
      <x:c r="J30" s="24" t="str">
        <x:f>IF(ISNUMBER(J12),ROUND(J19-J28,2),J12)</x:f>
      </x:c>
      <x:c r="K30" s="24" t="str">
        <x:f>IF(ISNUMBER(K12),ROUND(K19-K28,2),K12)</x:f>
      </x:c>
      <x:c r="L30" s="24" t="str">
        <x:f>IF(ISNUMBER(L12),ROUND(L19-L28,2),L12)</x:f>
      </x:c>
      <x:c r="M30" s="24" t="str">
        <x:f>IF(ISNUMBER(M12),ROUND(M19-M28,2),M12)</x:f>
      </x:c>
      <x:c r="N30" s="24" t="str">
        <x:f>IF(ISNUMBER(N12),ROUND(N19-N28,2),N12)</x:f>
      </x:c>
    </x:row>
    <x:row r="31" ht="28" customHeight="1">
      <x:c r="A31" s="27" t="str">
        <x:v>Forecast closing cash</x:v>
      </x:c>
      <x:c r="B31" s="28" t="str">
        <x:f>IF(ISNUMBER(B12),ROUND(B12+B30,2),B12)</x:f>
      </x:c>
      <x:c r="C31" s="28" t="str">
        <x:f>IF(ISNUMBER(C12),ROUND(C12+C30,2),C12)</x:f>
      </x:c>
      <x:c r="D31" s="28" t="str">
        <x:f>IF(ISNUMBER(D12),ROUND(D12+D30,2),D12)</x:f>
      </x:c>
      <x:c r="E31" s="28" t="str">
        <x:f>IF(ISNUMBER(E12),ROUND(E12+E30,2),E12)</x:f>
      </x:c>
      <x:c r="F31" s="28" t="str">
        <x:f>IF(ISNUMBER(F12),ROUND(F12+F30,2),F12)</x:f>
      </x:c>
      <x:c r="G31" s="28" t="str">
        <x:f>IF(ISNUMBER(G12),ROUND(G12+G30,2),G12)</x:f>
      </x:c>
      <x:c r="H31" s="28" t="str">
        <x:f>IF(ISNUMBER(H12),ROUND(H12+H30,2),H12)</x:f>
      </x:c>
      <x:c r="I31" s="28" t="str">
        <x:f>IF(ISNUMBER(I12),ROUND(I12+I30,2),I12)</x:f>
      </x:c>
      <x:c r="J31" s="28" t="str">
        <x:f>IF(ISNUMBER(J12),ROUND(J12+J30,2),J12)</x:f>
      </x:c>
      <x:c r="K31" s="28" t="str">
        <x:f>IF(ISNUMBER(K12),ROUND(K12+K30,2),K12)</x:f>
      </x:c>
      <x:c r="L31" s="28" t="str">
        <x:f>IF(ISNUMBER(L12),ROUND(L12+L30,2),L12)</x:f>
      </x:c>
      <x:c r="M31" s="28" t="str">
        <x:f>IF(ISNUMBER(M12),ROUND(M12+M30,2),M12)</x:f>
      </x:c>
      <x:c r="N31" s="28" t="str">
        <x:f>IF(ISNUMBER(N12),ROUND(N12+N30,2),N12)</x:f>
      </x:c>
    </x:row>
    <x:row r="32" ht="22" customHeight="1">
      <x:c r="A32" s="2" t="str">
        <x:v>Minimum cash balance</x:v>
      </x:c>
      <x:c r="B32" s="20" t="str">
        <x:f>IF(ISNUMBER(B31),IF(ISBLANK($B$7),"",IF(AND(ISNUMBER($B$7),$B$7&gt;=0),$B$7,NA())),B31)</x:f>
      </x:c>
      <x:c r="C32" s="20" t="str">
        <x:f>IF(ISNUMBER(C31),IF(ISBLANK($B$7),"",IF(AND(ISNUMBER($B$7),$B$7&gt;=0),$B$7,NA())),C31)</x:f>
      </x:c>
      <x:c r="D32" s="20" t="str">
        <x:f>IF(ISNUMBER(D31),IF(ISBLANK($B$7),"",IF(AND(ISNUMBER($B$7),$B$7&gt;=0),$B$7,NA())),D31)</x:f>
      </x:c>
      <x:c r="E32" s="20" t="str">
        <x:f>IF(ISNUMBER(E31),IF(ISBLANK($B$7),"",IF(AND(ISNUMBER($B$7),$B$7&gt;=0),$B$7,NA())),E31)</x:f>
      </x:c>
      <x:c r="F32" s="20" t="str">
        <x:f>IF(ISNUMBER(F31),IF(ISBLANK($B$7),"",IF(AND(ISNUMBER($B$7),$B$7&gt;=0),$B$7,NA())),F31)</x:f>
      </x:c>
      <x:c r="G32" s="20" t="str">
        <x:f>IF(ISNUMBER(G31),IF(ISBLANK($B$7),"",IF(AND(ISNUMBER($B$7),$B$7&gt;=0),$B$7,NA())),G31)</x:f>
      </x:c>
      <x:c r="H32" s="20" t="str">
        <x:f>IF(ISNUMBER(H31),IF(ISBLANK($B$7),"",IF(AND(ISNUMBER($B$7),$B$7&gt;=0),$B$7,NA())),H31)</x:f>
      </x:c>
      <x:c r="I32" s="20" t="str">
        <x:f>IF(ISNUMBER(I31),IF(ISBLANK($B$7),"",IF(AND(ISNUMBER($B$7),$B$7&gt;=0),$B$7,NA())),I31)</x:f>
      </x:c>
      <x:c r="J32" s="20" t="str">
        <x:f>IF(ISNUMBER(J31),IF(ISBLANK($B$7),"",IF(AND(ISNUMBER($B$7),$B$7&gt;=0),$B$7,NA())),J31)</x:f>
      </x:c>
      <x:c r="K32" s="20" t="str">
        <x:f>IF(ISNUMBER(K31),IF(ISBLANK($B$7),"",IF(AND(ISNUMBER($B$7),$B$7&gt;=0),$B$7,NA())),K31)</x:f>
      </x:c>
      <x:c r="L32" s="20" t="str">
        <x:f>IF(ISNUMBER(L31),IF(ISBLANK($B$7),"",IF(AND(ISNUMBER($B$7),$B$7&gt;=0),$B$7,NA())),L31)</x:f>
      </x:c>
      <x:c r="M32" s="20" t="str">
        <x:f>IF(ISNUMBER(M31),IF(ISBLANK($B$7),"",IF(AND(ISNUMBER($B$7),$B$7&gt;=0),$B$7,NA())),M31)</x:f>
      </x:c>
      <x:c r="N32" s="20" t="str">
        <x:f>IF(ISNUMBER(N31),IF(ISBLANK($B$7),"",IF(AND(ISNUMBER($B$7),$B$7&gt;=0),$B$7,NA())),N31)</x:f>
      </x:c>
    </x:row>
    <x:row r="33" ht="22" customHeight="1">
      <x:c r="A33" s="2" t="str">
        <x:v>Cash balance status</x:v>
      </x:c>
      <x:c r="B33" s="30" t="str">
        <x:f>IF(ISNUMBER(B31),IF(ISBLANK($B$7),"Set minimum",IF(B31&lt;B32,"Below minimum","Meets minimum")),B31)</x:f>
      </x:c>
      <x:c r="C33" s="30" t="str">
        <x:f>IF(ISNUMBER(C31),IF(ISBLANK($B$7),"Set minimum",IF(C31&lt;C32,"Below minimum","Meets minimum")),C31)</x:f>
      </x:c>
      <x:c r="D33" s="30" t="str">
        <x:f>IF(ISNUMBER(D31),IF(ISBLANK($B$7),"Set minimum",IF(D31&lt;D32,"Below minimum","Meets minimum")),D31)</x:f>
      </x:c>
      <x:c r="E33" s="30" t="str">
        <x:f>IF(ISNUMBER(E31),IF(ISBLANK($B$7),"Set minimum",IF(E31&lt;E32,"Below minimum","Meets minimum")),E31)</x:f>
      </x:c>
      <x:c r="F33" s="30" t="str">
        <x:f>IF(ISNUMBER(F31),IF(ISBLANK($B$7),"Set minimum",IF(F31&lt;F32,"Below minimum","Meets minimum")),F31)</x:f>
      </x:c>
      <x:c r="G33" s="30" t="str">
        <x:f>IF(ISNUMBER(G31),IF(ISBLANK($B$7),"Set minimum",IF(G31&lt;G32,"Below minimum","Meets minimum")),G31)</x:f>
      </x:c>
      <x:c r="H33" s="30" t="str">
        <x:f>IF(ISNUMBER(H31),IF(ISBLANK($B$7),"Set minimum",IF(H31&lt;H32,"Below minimum","Meets minimum")),H31)</x:f>
      </x:c>
      <x:c r="I33" s="30" t="str">
        <x:f>IF(ISNUMBER(I31),IF(ISBLANK($B$7),"Set minimum",IF(I31&lt;I32,"Below minimum","Meets minimum")),I31)</x:f>
      </x:c>
      <x:c r="J33" s="30" t="str">
        <x:f>IF(ISNUMBER(J31),IF(ISBLANK($B$7),"Set minimum",IF(J31&lt;J32,"Below minimum","Meets minimum")),J31)</x:f>
      </x:c>
      <x:c r="K33" s="30" t="str">
        <x:f>IF(ISNUMBER(K31),IF(ISBLANK($B$7),"Set minimum",IF(K31&lt;K32,"Below minimum","Meets minimum")),K31)</x:f>
      </x:c>
      <x:c r="L33" s="30" t="str">
        <x:f>IF(ISNUMBER(L31),IF(ISBLANK($B$7),"Set minimum",IF(L31&lt;L32,"Below minimum","Meets minimum")),L31)</x:f>
      </x:c>
      <x:c r="M33" s="30" t="str">
        <x:f>IF(ISNUMBER(M31),IF(ISBLANK($B$7),"Set minimum",IF(M31&lt;M32,"Below minimum","Meets minimum")),M31)</x:f>
      </x:c>
      <x:c r="N33" s="30" t="str">
        <x:f>IF(ISNUMBER(N31),IF(ISBLANK($B$7),"Set minimum",IF(N31&lt;N32,"Below minimum","Meets minimum")),N31)</x:f>
      </x:c>
    </x:row>
    <x:row r="34" ht="22" customHeight="1">
      <x:c r="A34" s="2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</x:row>
    <x:row r="35" ht="22" customHeight="1">
      <x:c r="A35" s="2" t="str">
        <x:v>Actual closing cash (optional)</x:v>
      </x:c>
      <x:c r="B35" s="33"/>
      <x:c r="C35" s="33"/>
      <x:c r="D35" s="33"/>
      <x:c r="E35" s="33"/>
      <x:c r="F35" s="33"/>
      <x:c r="G35" s="33"/>
      <x:c r="H35" s="33"/>
      <x:c r="I35" s="33"/>
      <x:c r="J35" s="33"/>
      <x:c r="K35" s="33"/>
      <x:c r="L35" s="33"/>
      <x:c r="M35" s="33"/>
      <x:c r="N35" s="33"/>
    </x:row>
    <x:row r="36" ht="22" customHeight="1">
      <x:c r="A36" s="23" t="str">
        <x:v>Variance: actual minus forecast</x:v>
      </x:c>
      <x:c r="B36" s="24" t="str">
        <x:f>IF(ISBLANK(B35),"",IF(ISNUMBER(B31),IF(ISNUMBER(B35),ROUND(B35-B31,2),NA()),B31))</x:f>
      </x:c>
      <x:c r="C36" s="24" t="str">
        <x:f>IF(ISBLANK(C35),"",IF(ISNUMBER(C31),IF(ISNUMBER(C35),ROUND(C35-C31,2),NA()),C31))</x:f>
      </x:c>
      <x:c r="D36" s="24" t="str">
        <x:f>IF(ISBLANK(D35),"",IF(ISNUMBER(D31),IF(ISNUMBER(D35),ROUND(D35-D31,2),NA()),D31))</x:f>
      </x:c>
      <x:c r="E36" s="24" t="str">
        <x:f>IF(ISBLANK(E35),"",IF(ISNUMBER(E31),IF(ISNUMBER(E35),ROUND(E35-E31,2),NA()),E31))</x:f>
      </x:c>
      <x:c r="F36" s="24" t="str">
        <x:f>IF(ISBLANK(F35),"",IF(ISNUMBER(F31),IF(ISNUMBER(F35),ROUND(F35-F31,2),NA()),F31))</x:f>
      </x:c>
      <x:c r="G36" s="24" t="str">
        <x:f>IF(ISBLANK(G35),"",IF(ISNUMBER(G31),IF(ISNUMBER(G35),ROUND(G35-G31,2),NA()),G31))</x:f>
      </x:c>
      <x:c r="H36" s="24" t="str">
        <x:f>IF(ISBLANK(H35),"",IF(ISNUMBER(H31),IF(ISNUMBER(H35),ROUND(H35-H31,2),NA()),H31))</x:f>
      </x:c>
      <x:c r="I36" s="24" t="str">
        <x:f>IF(ISBLANK(I35),"",IF(ISNUMBER(I31),IF(ISNUMBER(I35),ROUND(I35-I31,2),NA()),I31))</x:f>
      </x:c>
      <x:c r="J36" s="24" t="str">
        <x:f>IF(ISBLANK(J35),"",IF(ISNUMBER(J31),IF(ISNUMBER(J35),ROUND(J35-J31,2),NA()),J31))</x:f>
      </x:c>
      <x:c r="K36" s="24" t="str">
        <x:f>IF(ISBLANK(K35),"",IF(ISNUMBER(K31),IF(ISNUMBER(K35),ROUND(K35-K31,2),NA()),K31))</x:f>
      </x:c>
      <x:c r="L36" s="24" t="str">
        <x:f>IF(ISBLANK(L35),"",IF(ISNUMBER(L31),IF(ISNUMBER(L35),ROUND(L35-L31,2),NA()),L31))</x:f>
      </x:c>
      <x:c r="M36" s="24" t="str">
        <x:f>IF(ISBLANK(M35),"",IF(ISNUMBER(M31),IF(ISNUMBER(M35),ROUND(M35-M31,2),NA()),M31))</x:f>
      </x:c>
      <x:c r="N36" s="24" t="str">
        <x:f>IF(ISBLANK(N35),"",IF(ISNUMBER(N31),IF(ISNUMBER(N35),ROUND(N35-N31,2),NA()),N31))</x:f>
      </x:c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2" customHeight="1">
      <x:c r="A38" s="7" t="str">
        <x:v>Actual minus forecast: positive means more cash than planned. Actual inputs do not replace the forecast.</x:v>
      </x:c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2" customHeight="1">
      <x:c r="A39" s="7" t="str">
        <x:v>Enter a start date and opening cash to calculate. No connection, import or automatic synchronization with Bokeping.</x:v>
      </x:c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</x:sheetData>
  <x:conditionalFormatting sqref="B31:N31">
    <x:cfRule type="expression" dxfId="0" priority="1">
      <x:formula>AND(ISNUMBER(B31),ISNUMBER($B$7),B31&lt;$B$7)</x:formula>
    </x:cfRule>
  </x:conditionalFormatting>
  <x:conditionalFormatting sqref="B33:N33">
    <x:cfRule type="containsText" dxfId="1" priority="2" operator="containsText" text="Below minimum"/>
  </x:conditionalFormatting>
  <x:dataValidations count="6">
    <x:dataValidation type="whole" operator="between" sqref="B5">
      <x:formula1>1</x:formula1>
      <x:formula2>2958373</x:formula2>
    </x:dataValidation>
    <x:dataValidation type="decimal" operator="between" sqref="B6">
      <x:formula1>-999999999999</x:formula1>
      <x:formula2>999999999999</x:formula2>
    </x:dataValidation>
    <x:dataValidation type="decimal" operator="between" sqref="B7">
      <x:formula1>0</x:formula1>
      <x:formula2>999999999999</x:formula2>
    </x:dataValidation>
    <x:dataValidation type="decimal" operator="between" sqref="B15:N18">
      <x:formula1>0</x:formula1>
      <x:formula2>999999999999</x:formula2>
    </x:dataValidation>
    <x:dataValidation type="decimal" operator="between" sqref="B21:N27">
      <x:formula1>0</x:formula1>
      <x:formula2>999999999999</x:formula2>
    </x:dataValidation>
    <x:dataValidation type="decimal" operator="between" sqref="B35:N35">
      <x:formula1>-999999999999</x:formula1>
      <x:formula2>999999999999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CA0E8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0" customHeight="1">
      <x:c r="A2" s="5" t="str">
        <x:v>13-week cash flow forecast — example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2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</x:row>
    <x:row r="4" ht="22" customHeight="1">
      <x:c r="A4" s="7" t="str">
        <x:v>Fictional example. Replace assumptions in Forecast for your own business.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2" customHeight="1">
      <x:c r="A5" s="2" t="str">
        <x:v>First week starts</x:v>
      </x:c>
      <x:c r="B5" s="10" t="d">
        <x:v>2026-10-12T00:00:00.000Z</x:v>
      </x:c>
      <x:c r="C5" s="2"/>
      <x:c r="D5" s="7" t="str">
        <x:v>Enter a Monday. Each column covers 7 days from its start date.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2" customHeight="1">
      <x:c r="A6" s="2" t="str">
        <x:v>Opening cash before week 1</x:v>
      </x:c>
      <x:c r="B6" s="11" t="n">
        <x:v>12000</x:v>
      </x:c>
      <x:c r="C6" s="2"/>
      <x:c r="D6" s="7" t="str">
        <x:v>Use cash available in the accounts included in this forecast. Zero is a valid opening balance.</x:v>
      </x:c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2" customHeight="1">
      <x:c r="A7" s="2" t="str">
        <x:v>Minimum cash balance</x:v>
      </x:c>
      <x:c r="B7" s="11" t="n">
        <x:v>5000</x:v>
      </x:c>
      <x:c r="C7" s="2"/>
      <x:c r="D7" s="7" t="str">
        <x:v>Set your own minimum. Closing balances below it are flagged.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2" customHeight="1">
      <x:c r="A8" s="2" t="str">
        <x:v>All amounts in USD</x:v>
      </x:c>
      <x:c r="B8" s="2"/>
      <x:c r="C8" s="2"/>
      <x:c r="D8" s="7" t="str">
        <x:v>Enter receipts and payments as positive amounts. Empty weekly input cells mean no planned cash flow.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22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24" customHeight="1">
      <x:c r="A10" s="14" t="str">
        <x:v>Forecast week</x:v>
      </x:c>
      <x:c r="B10" s="14" t="str">
        <x:v>Week 1</x:v>
      </x:c>
      <x:c r="C10" s="14" t="str">
        <x:v>Week 2</x:v>
      </x:c>
      <x:c r="D10" s="14" t="str">
        <x:v>Week 3</x:v>
      </x:c>
      <x:c r="E10" s="14" t="str">
        <x:v>Week 4</x:v>
      </x:c>
      <x:c r="F10" s="14" t="str">
        <x:v>Week 5</x:v>
      </x:c>
      <x:c r="G10" s="14" t="str">
        <x:v>Week 6</x:v>
      </x:c>
      <x:c r="H10" s="14" t="str">
        <x:v>Week 7</x:v>
      </x:c>
      <x:c r="I10" s="14" t="str">
        <x:v>Week 8</x:v>
      </x:c>
      <x:c r="J10" s="14" t="str">
        <x:v>Week 9</x:v>
      </x:c>
      <x:c r="K10" s="14" t="str">
        <x:v>Week 10</x:v>
      </x:c>
      <x:c r="L10" s="14" t="str">
        <x:v>Week 11</x:v>
      </x:c>
      <x:c r="M10" s="14" t="str">
        <x:v>Week 12</x:v>
      </x:c>
      <x:c r="N10" s="14" t="str">
        <x:v>Week 13</x:v>
      </x:c>
    </x:row>
    <x:row r="11" ht="24" customHeight="1">
      <x:c r="A11" s="14" t="str">
        <x:v>Week starts</x:v>
      </x:c>
      <x:c r="B11" s="15" t="n">
        <x:f>IF(ISBLANK($B$5),"",$B$5+0)</x:f>
        <x:v>46307</x:v>
      </x:c>
      <x:c r="C11" s="15" t="n">
        <x:f>IF(ISBLANK($B$5),"",$B$5+7)</x:f>
        <x:v>46314</x:v>
      </x:c>
      <x:c r="D11" s="15" t="n">
        <x:f>IF(ISBLANK($B$5),"",$B$5+14)</x:f>
        <x:v>46321</x:v>
      </x:c>
      <x:c r="E11" s="15" t="n">
        <x:f>IF(ISBLANK($B$5),"",$B$5+21)</x:f>
        <x:v>46328</x:v>
      </x:c>
      <x:c r="F11" s="15" t="n">
        <x:f>IF(ISBLANK($B$5),"",$B$5+28)</x:f>
        <x:v>46335</x:v>
      </x:c>
      <x:c r="G11" s="15" t="n">
        <x:f>IF(ISBLANK($B$5),"",$B$5+35)</x:f>
        <x:v>46342</x:v>
      </x:c>
      <x:c r="H11" s="15" t="n">
        <x:f>IF(ISBLANK($B$5),"",$B$5+42)</x:f>
        <x:v>46349</x:v>
      </x:c>
      <x:c r="I11" s="15" t="n">
        <x:f>IF(ISBLANK($B$5),"",$B$5+49)</x:f>
        <x:v>46356</x:v>
      </x:c>
      <x:c r="J11" s="15" t="n">
        <x:f>IF(ISBLANK($B$5),"",$B$5+56)</x:f>
        <x:v>46363</x:v>
      </x:c>
      <x:c r="K11" s="15" t="n">
        <x:f>IF(ISBLANK($B$5),"",$B$5+63)</x:f>
        <x:v>46370</x:v>
      </x:c>
      <x:c r="L11" s="15" t="n">
        <x:f>IF(ISBLANK($B$5),"",$B$5+70)</x:f>
        <x:v>46377</x:v>
      </x:c>
      <x:c r="M11" s="15" t="n">
        <x:f>IF(ISBLANK($B$5),"",$B$5+77)</x:f>
        <x:v>46384</x:v>
      </x:c>
      <x:c r="N11" s="15" t="n">
        <x:f>IF(ISBLANK($B$5),"",$B$5+84)</x:f>
        <x:v>46391</x:v>
      </x:c>
    </x:row>
    <x:row r="12" ht="22" customHeight="1">
      <x:c r="A12" s="2" t="str">
        <x:v>Opening cash</x:v>
      </x:c>
      <x:c r="B12" s="20" t="n">
        <x:f>IF(OR(ISBLANK($B$5),ISBLANK($B$6)),"",IF(AND(ISNUMBER($B$5),ISNUMBER($B$6)),$B$6,NA()))</x:f>
        <x:v>12000</x:v>
      </x:c>
      <x:c r="C12" s="20" t="n">
        <x:f>IF(ISTEXT(B31),"",B31)</x:f>
        <x:v>12400</x:v>
      </x:c>
      <x:c r="D12" s="20" t="n">
        <x:f>IF(ISTEXT(C31),"",C31)</x:f>
        <x:v>9600</x:v>
      </x:c>
      <x:c r="E12" s="20" t="n">
        <x:f>IF(ISTEXT(D31),"",D31)</x:f>
        <x:v>9200</x:v>
      </x:c>
      <x:c r="F12" s="20" t="n">
        <x:f>IF(ISTEXT(E31),"",E31)</x:f>
        <x:v>1300</x:v>
      </x:c>
      <x:c r="G12" s="20" t="n">
        <x:f>IF(ISTEXT(F31),"",F31)</x:f>
        <x:v>5600</x:v>
      </x:c>
      <x:c r="H12" s="20" t="n">
        <x:f>IF(ISTEXT(G31),"",G31)</x:f>
        <x:v>5100</x:v>
      </x:c>
      <x:c r="I12" s="20" t="n">
        <x:f>IF(ISTEXT(H31),"",H31)</x:f>
        <x:v>9700</x:v>
      </x:c>
      <x:c r="J12" s="20" t="n">
        <x:f>IF(ISTEXT(I31),"",I31)</x:f>
        <x:v>7600</x:v>
      </x:c>
      <x:c r="K12" s="20" t="n">
        <x:f>IF(ISTEXT(J31),"",J31)</x:f>
        <x:v>10100</x:v>
      </x:c>
      <x:c r="L12" s="20" t="n">
        <x:f>IF(ISTEXT(K31),"",K31)</x:f>
        <x:v>9500</x:v>
      </x:c>
      <x:c r="M12" s="20" t="n">
        <x:f>IF(ISTEXT(L31),"",L31)</x:f>
        <x:v>13100</x:v>
      </x:c>
      <x:c r="N12" s="20" t="n">
        <x:f>IF(ISTEXT(M31),"",M31)</x:f>
        <x:v>13100</x:v>
      </x:c>
    </x:row>
    <x:row r="13" ht="22" customHeight="1">
      <x:c r="A13" s="2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  <x:c r="M13" s="4"/>
      <x:c r="N13" s="4"/>
    </x:row>
    <x:row r="14" ht="25" customHeight="1">
      <x:c r="A14" s="18" t="str">
        <x:v>EXPECTED CASH RECEIPTS</x:v>
      </x:c>
      <x:c r="B14" s="19"/>
      <x:c r="C14" s="19"/>
      <x:c r="D14" s="19"/>
      <x:c r="E14" s="19"/>
      <x:c r="F14" s="19"/>
      <x:c r="G14" s="19"/>
      <x:c r="H14" s="19"/>
      <x:c r="I14" s="19"/>
      <x:c r="J14" s="19"/>
      <x:c r="K14" s="19"/>
      <x:c r="L14" s="19"/>
      <x:c r="M14" s="19"/>
      <x:c r="N14" s="19"/>
    </x:row>
    <x:row r="15" ht="22" customHeight="1">
      <x:c r="A15" s="34" t="str">
        <x:v>Cash sales / immediate payments</x:v>
      </x:c>
      <x:c r="B15" s="32" t="n">
        <x:v>1500</x:v>
      </x:c>
      <x:c r="C15" s="32" t="n">
        <x:v>1500</x:v>
      </x:c>
      <x:c r="D15" s="32" t="n">
        <x:v>1500</x:v>
      </x:c>
      <x:c r="E15" s="32" t="n">
        <x:v>1500</x:v>
      </x:c>
      <x:c r="F15" s="32" t="n">
        <x:v>1500</x:v>
      </x:c>
      <x:c r="G15" s="32" t="n">
        <x:v>1500</x:v>
      </x:c>
      <x:c r="H15" s="32" t="n">
        <x:v>1500</x:v>
      </x:c>
      <x:c r="I15" s="32" t="n">
        <x:v>1500</x:v>
      </x:c>
      <x:c r="J15" s="32" t="n">
        <x:v>1500</x:v>
      </x:c>
      <x:c r="K15" s="32" t="n">
        <x:v>1500</x:v>
      </x:c>
      <x:c r="L15" s="32" t="n">
        <x:v>1500</x:v>
      </x:c>
      <x:c r="M15" s="32" t="n">
        <x:v>1500</x:v>
      </x:c>
      <x:c r="N15" s="32" t="n">
        <x:v>1500</x:v>
      </x:c>
    </x:row>
    <x:row r="16" ht="22" customHeight="1">
      <x:c r="A16" s="34" t="str">
        <x:v>Collections on unpaid invoices</x:v>
      </x:c>
      <x:c r="B16" s="32" t="n">
        <x:v>4500</x:v>
      </x:c>
      <x:c r="C16" s="32" t="n">
        <x:v>3500</x:v>
      </x:c>
      <x:c r="D16" s="32" t="n">
        <x:v>3000</x:v>
      </x:c>
      <x:c r="E16" s="32" t="n">
        <x:v>1000</x:v>
      </x:c>
      <x:c r="F16" s="32" t="n">
        <x:v>8500</x:v>
      </x:c>
      <x:c r="G16" s="32" t="n">
        <x:v>6000</x:v>
      </x:c>
      <x:c r="H16" s="32" t="n">
        <x:v>6500</x:v>
      </x:c>
      <x:c r="I16" s="32" t="n">
        <x:v>5500</x:v>
      </x:c>
      <x:c r="J16" s="32" t="n">
        <x:v>7000</x:v>
      </x:c>
      <x:c r="K16" s="32" t="n">
        <x:v>6000</x:v>
      </x:c>
      <x:c r="L16" s="32" t="n">
        <x:v>6500</x:v>
      </x:c>
      <x:c r="M16" s="32" t="n">
        <x:v>6500</x:v>
      </x:c>
      <x:c r="N16" s="32" t="n">
        <x:v>7000</x:v>
      </x:c>
    </x:row>
    <x:row r="17" ht="22" customHeight="1">
      <x:c r="A17" s="34" t="str">
        <x:v>Loan proceeds / owner funding</x:v>
      </x:c>
      <x:c r="B17" s="32" t="n">
        <x:v>0</x:v>
      </x:c>
      <x:c r="C17" s="32" t="n">
        <x:v>0</x:v>
      </x:c>
      <x:c r="D17" s="32" t="n">
        <x:v>0</x:v>
      </x:c>
      <x:c r="E17" s="32" t="n">
        <x:v>0</x:v>
      </x:c>
      <x:c r="F17" s="32" t="n">
        <x:v>0</x:v>
      </x:c>
      <x:c r="G17" s="32" t="n">
        <x:v>0</x:v>
      </x:c>
      <x:c r="H17" s="32" t="n">
        <x:v>0</x:v>
      </x:c>
      <x:c r="I17" s="32" t="n">
        <x:v>0</x:v>
      </x:c>
      <x:c r="J17" s="32" t="n">
        <x:v>0</x:v>
      </x:c>
      <x:c r="K17" s="32" t="n">
        <x:v>0</x:v>
      </x:c>
      <x:c r="L17" s="32" t="n">
        <x:v>0</x:v>
      </x:c>
      <x:c r="M17" s="32" t="n">
        <x:v>0</x:v>
      </x:c>
      <x:c r="N17" s="32" t="n">
        <x:v>0</x:v>
      </x:c>
    </x:row>
    <x:row r="18" ht="22" customHeight="1">
      <x:c r="A18" s="34" t="str">
        <x:v>Other cash receipts</x:v>
      </x:c>
      <x:c r="B18" s="32" t="n">
        <x:v>0</x:v>
      </x:c>
      <x:c r="C18" s="32" t="n">
        <x:v>0</x:v>
      </x:c>
      <x:c r="D18" s="32" t="n">
        <x:v>0</x:v>
      </x:c>
      <x:c r="E18" s="32" t="n">
        <x:v>0</x:v>
      </x:c>
      <x:c r="F18" s="32" t="n">
        <x:v>0</x:v>
      </x:c>
      <x:c r="G18" s="32" t="n">
        <x:v>0</x:v>
      </x:c>
      <x:c r="H18" s="32" t="n">
        <x:v>0</x:v>
      </x:c>
      <x:c r="I18" s="32" t="n">
        <x:v>0</x:v>
      </x:c>
      <x:c r="J18" s="32" t="n">
        <x:v>0</x:v>
      </x:c>
      <x:c r="K18" s="32" t="n">
        <x:v>0</x:v>
      </x:c>
      <x:c r="L18" s="32" t="n">
        <x:v>0</x:v>
      </x:c>
      <x:c r="M18" s="32" t="n">
        <x:v>0</x:v>
      </x:c>
      <x:c r="N18" s="32" t="n">
        <x:v>0</x:v>
      </x:c>
    </x:row>
    <x:row r="19" ht="22" customHeight="1">
      <x:c r="A19" s="23" t="str">
        <x:v>Total cash receipts</x:v>
      </x:c>
      <x:c r="B19" s="24" t="n">
        <x:f>IF(ISNUMBER(B12),IF(OR(COUNT(B15:B18)+COUNTBLANK(B15:B18)&lt;&gt;4,MIN(B15:B18)&lt;0),NA(),ROUND(SUM(B15:B18),2)),B12)</x:f>
        <x:v>6000</x:v>
      </x:c>
      <x:c r="C19" s="24" t="n">
        <x:f>IF(ISNUMBER(C12),IF(OR(COUNT(C15:C18)+COUNTBLANK(C15:C18)&lt;&gt;4,MIN(C15:C18)&lt;0),NA(),ROUND(SUM(C15:C18),2)),C12)</x:f>
        <x:v>5000</x:v>
      </x:c>
      <x:c r="D19" s="24" t="n">
        <x:f>IF(ISNUMBER(D12),IF(OR(COUNT(D15:D18)+COUNTBLANK(D15:D18)&lt;&gt;4,MIN(D15:D18)&lt;0),NA(),ROUND(SUM(D15:D18),2)),D12)</x:f>
        <x:v>4500</x:v>
      </x:c>
      <x:c r="E19" s="24" t="n">
        <x:f>IF(ISNUMBER(E12),IF(OR(COUNT(E15:E18)+COUNTBLANK(E15:E18)&lt;&gt;4,MIN(E15:E18)&lt;0),NA(),ROUND(SUM(E15:E18),2)),E12)</x:f>
        <x:v>2500</x:v>
      </x:c>
      <x:c r="F19" s="24" t="n">
        <x:f>IF(ISNUMBER(F12),IF(OR(COUNT(F15:F18)+COUNTBLANK(F15:F18)&lt;&gt;4,MIN(F15:F18)&lt;0),NA(),ROUND(SUM(F15:F18),2)),F12)</x:f>
        <x:v>10000</x:v>
      </x:c>
      <x:c r="G19" s="24" t="n">
        <x:f>IF(ISNUMBER(G12),IF(OR(COUNT(G15:G18)+COUNTBLANK(G15:G18)&lt;&gt;4,MIN(G15:G18)&lt;0),NA(),ROUND(SUM(G15:G18),2)),G12)</x:f>
        <x:v>7500</x:v>
      </x:c>
      <x:c r="H19" s="24" t="n">
        <x:f>IF(ISNUMBER(H12),IF(OR(COUNT(H15:H18)+COUNTBLANK(H15:H18)&lt;&gt;4,MIN(H15:H18)&lt;0),NA(),ROUND(SUM(H15:H18),2)),H12)</x:f>
        <x:v>8000</x:v>
      </x:c>
      <x:c r="I19" s="24" t="n">
        <x:f>IF(ISNUMBER(I12),IF(OR(COUNT(I15:I18)+COUNTBLANK(I15:I18)&lt;&gt;4,MIN(I15:I18)&lt;0),NA(),ROUND(SUM(I15:I18),2)),I12)</x:f>
        <x:v>7000</x:v>
      </x:c>
      <x:c r="J19" s="24" t="n">
        <x:f>IF(ISNUMBER(J12),IF(OR(COUNT(J15:J18)+COUNTBLANK(J15:J18)&lt;&gt;4,MIN(J15:J18)&lt;0),NA(),ROUND(SUM(J15:J18),2)),J12)</x:f>
        <x:v>8500</x:v>
      </x:c>
      <x:c r="K19" s="24" t="n">
        <x:f>IF(ISNUMBER(K12),IF(OR(COUNT(K15:K18)+COUNTBLANK(K15:K18)&lt;&gt;4,MIN(K15:K18)&lt;0),NA(),ROUND(SUM(K15:K18),2)),K12)</x:f>
        <x:v>7500</x:v>
      </x:c>
      <x:c r="L19" s="24" t="n">
        <x:f>IF(ISNUMBER(L12),IF(OR(COUNT(L15:L18)+COUNTBLANK(L15:L18)&lt;&gt;4,MIN(L15:L18)&lt;0),NA(),ROUND(SUM(L15:L18),2)),L12)</x:f>
        <x:v>8000</x:v>
      </x:c>
      <x:c r="M19" s="24" t="n">
        <x:f>IF(ISNUMBER(M12),IF(OR(COUNT(M15:M18)+COUNTBLANK(M15:M18)&lt;&gt;4,MIN(M15:M18)&lt;0),NA(),ROUND(SUM(M15:M18),2)),M12)</x:f>
        <x:v>8000</x:v>
      </x:c>
      <x:c r="N19" s="24" t="n">
        <x:f>IF(ISNUMBER(N12),IF(OR(COUNT(N15:N18)+COUNTBLANK(N15:N18)&lt;&gt;4,MIN(N15:N18)&lt;0),NA(),ROUND(SUM(N15:N18),2)),N12)</x:f>
        <x:v>8500</x:v>
      </x:c>
    </x:row>
    <x:row r="20" ht="25" customHeight="1">
      <x:c r="A20" s="18" t="str">
        <x:v>EXPECTED CASH PAYMENTS</x:v>
      </x:c>
      <x:c r="B20" s="19"/>
      <x:c r="C20" s="19"/>
      <x:c r="D20" s="19"/>
      <x:c r="E20" s="19"/>
      <x:c r="F20" s="19"/>
      <x:c r="G20" s="19"/>
      <x:c r="H20" s="19"/>
      <x:c r="I20" s="19"/>
      <x:c r="J20" s="19"/>
      <x:c r="K20" s="19"/>
      <x:c r="L20" s="19"/>
      <x:c r="M20" s="19"/>
      <x:c r="N20" s="19"/>
    </x:row>
    <x:row r="21" ht="22" customHeight="1">
      <x:c r="A21" s="34" t="str">
        <x:v>Supplier / inventory payments</x:v>
      </x:c>
      <x:c r="B21" s="32" t="n">
        <x:v>2200</x:v>
      </x:c>
      <x:c r="C21" s="32" t="n">
        <x:v>2400</x:v>
      </x:c>
      <x:c r="D21" s="32" t="n">
        <x:v>2000</x:v>
      </x:c>
      <x:c r="E21" s="32" t="n">
        <x:v>2500</x:v>
      </x:c>
      <x:c r="F21" s="32" t="n">
        <x:v>2300</x:v>
      </x:c>
      <x:c r="G21" s="32" t="n">
        <x:v>2600</x:v>
      </x:c>
      <x:c r="H21" s="32" t="n">
        <x:v>2500</x:v>
      </x:c>
      <x:c r="I21" s="32" t="n">
        <x:v>2700</x:v>
      </x:c>
      <x:c r="J21" s="32" t="n">
        <x:v>2600</x:v>
      </x:c>
      <x:c r="K21" s="32" t="n">
        <x:v>2700</x:v>
      </x:c>
      <x:c r="L21" s="32" t="n">
        <x:v>2500</x:v>
      </x:c>
      <x:c r="M21" s="32" t="n">
        <x:v>2600</x:v>
      </x:c>
      <x:c r="N21" s="32" t="n">
        <x:v>2800</x:v>
      </x:c>
    </x:row>
    <x:row r="22" ht="22" customHeight="1">
      <x:c r="A22" s="34" t="str">
        <x:v>Payroll and contractor payments</x:v>
      </x:c>
      <x:c r="B22" s="32" t="n">
        <x:v>0</x:v>
      </x:c>
      <x:c r="C22" s="32" t="n">
        <x:v>4500</x:v>
      </x:c>
      <x:c r="D22" s="32" t="n">
        <x:v>0</x:v>
      </x:c>
      <x:c r="E22" s="32" t="n">
        <x:v>4500</x:v>
      </x:c>
      <x:c r="F22" s="32" t="n">
        <x:v>0</x:v>
      </x:c>
      <x:c r="G22" s="32" t="n">
        <x:v>4500</x:v>
      </x:c>
      <x:c r="H22" s="32" t="n">
        <x:v>0</x:v>
      </x:c>
      <x:c r="I22" s="32" t="n">
        <x:v>4500</x:v>
      </x:c>
      <x:c r="J22" s="32" t="n">
        <x:v>0</x:v>
      </x:c>
      <x:c r="K22" s="32" t="n">
        <x:v>4500</x:v>
      </x:c>
      <x:c r="L22" s="32" t="n">
        <x:v>0</x:v>
      </x:c>
      <x:c r="M22" s="32" t="n">
        <x:v>4500</x:v>
      </x:c>
      <x:c r="N22" s="32" t="n">
        <x:v>0</x:v>
      </x:c>
    </x:row>
    <x:row r="23" ht="22" customHeight="1">
      <x:c r="A23" s="34" t="str">
        <x:v>Rent and utilities</x:v>
      </x:c>
      <x:c r="B23" s="32" t="n">
        <x:v>2500</x:v>
      </x:c>
      <x:c r="C23" s="32" t="n">
        <x:v>0</x:v>
      </x:c>
      <x:c r="D23" s="32" t="n">
        <x:v>0</x:v>
      </x:c>
      <x:c r="E23" s="32" t="n">
        <x:v>0</x:v>
      </x:c>
      <x:c r="F23" s="32" t="n">
        <x:v>2500</x:v>
      </x:c>
      <x:c r="G23" s="32" t="n">
        <x:v>0</x:v>
      </x:c>
      <x:c r="H23" s="32" t="n">
        <x:v>0</x:v>
      </x:c>
      <x:c r="I23" s="32" t="n">
        <x:v>0</x:v>
      </x:c>
      <x:c r="J23" s="32" t="n">
        <x:v>2500</x:v>
      </x:c>
      <x:c r="K23" s="32" t="n">
        <x:v>0</x:v>
      </x:c>
      <x:c r="L23" s="32" t="n">
        <x:v>0</x:v>
      </x:c>
      <x:c r="M23" s="32" t="n">
        <x:v>0</x:v>
      </x:c>
      <x:c r="N23" s="32" t="n">
        <x:v>2500</x:v>
      </x:c>
    </x:row>
    <x:row r="24" ht="22" customHeight="1">
      <x:c r="A24" s="34" t="str">
        <x:v>Tax payments</x:v>
      </x:c>
      <x:c r="B24" s="32" t="n">
        <x:v>0</x:v>
      </x:c>
      <x:c r="C24" s="32" t="n">
        <x:v>0</x:v>
      </x:c>
      <x:c r="D24" s="32" t="n">
        <x:v>2000</x:v>
      </x:c>
      <x:c r="E24" s="32" t="n">
        <x:v>2500</x:v>
      </x:c>
      <x:c r="F24" s="32" t="n">
        <x:v>0</x:v>
      </x:c>
      <x:c r="G24" s="32" t="n">
        <x:v>0</x:v>
      </x:c>
      <x:c r="H24" s="32" t="n">
        <x:v>0</x:v>
      </x:c>
      <x:c r="I24" s="32" t="n">
        <x:v>1000</x:v>
      </x:c>
      <x:c r="J24" s="32" t="n">
        <x:v>0</x:v>
      </x:c>
      <x:c r="K24" s="32" t="n">
        <x:v>0</x:v>
      </x:c>
      <x:c r="L24" s="32" t="n">
        <x:v>1000</x:v>
      </x:c>
      <x:c r="M24" s="32" t="n">
        <x:v>0</x:v>
      </x:c>
      <x:c r="N24" s="32" t="n">
        <x:v>0</x:v>
      </x:c>
    </x:row>
    <x:row r="25" ht="22" customHeight="1">
      <x:c r="A25" s="34" t="str">
        <x:v>Loan principal and interest paid</x:v>
      </x:c>
      <x:c r="B25" s="32" t="n">
        <x:v>300</x:v>
      </x:c>
      <x:c r="C25" s="32" t="n">
        <x:v>300</x:v>
      </x:c>
      <x:c r="D25" s="32" t="n">
        <x:v>300</x:v>
      </x:c>
      <x:c r="E25" s="32" t="n">
        <x:v>300</x:v>
      </x:c>
      <x:c r="F25" s="32" t="n">
        <x:v>300</x:v>
      </x:c>
      <x:c r="G25" s="32" t="n">
        <x:v>300</x:v>
      </x:c>
      <x:c r="H25" s="32" t="n">
        <x:v>300</x:v>
      </x:c>
      <x:c r="I25" s="32" t="n">
        <x:v>300</x:v>
      </x:c>
      <x:c r="J25" s="32" t="n">
        <x:v>300</x:v>
      </x:c>
      <x:c r="K25" s="32" t="n">
        <x:v>300</x:v>
      </x:c>
      <x:c r="L25" s="32" t="n">
        <x:v>300</x:v>
      </x:c>
      <x:c r="M25" s="32" t="n">
        <x:v>300</x:v>
      </x:c>
      <x:c r="N25" s="32" t="n">
        <x:v>300</x:v>
      </x:c>
    </x:row>
    <x:row r="26" ht="22" customHeight="1">
      <x:c r="A26" s="34" t="str">
        <x:v>Equipment purchases</x:v>
      </x:c>
      <x:c r="B26" s="32" t="n">
        <x:v>0</x:v>
      </x:c>
      <x:c r="C26" s="32" t="n">
        <x:v>0</x:v>
      </x:c>
      <x:c r="D26" s="32" t="n">
        <x:v>0</x:v>
      </x:c>
      <x:c r="E26" s="32" t="n">
        <x:v>0</x:v>
      </x:c>
      <x:c r="F26" s="32" t="n">
        <x:v>0</x:v>
      </x:c>
      <x:c r="G26" s="32" t="n">
        <x:v>0</x:v>
      </x:c>
      <x:c r="H26" s="32" t="n">
        <x:v>0</x:v>
      </x:c>
      <x:c r="I26" s="32" t="n">
        <x:v>0</x:v>
      </x:c>
      <x:c r="J26" s="32" t="n">
        <x:v>0</x:v>
      </x:c>
      <x:c r="K26" s="32" t="n">
        <x:v>0</x:v>
      </x:c>
      <x:c r="L26" s="32" t="n">
        <x:v>0</x:v>
      </x:c>
      <x:c r="M26" s="32" t="n">
        <x:v>0</x:v>
      </x:c>
      <x:c r="N26" s="32" t="n">
        <x:v>0</x:v>
      </x:c>
    </x:row>
    <x:row r="27" ht="22" customHeight="1">
      <x:c r="A27" s="34" t="str">
        <x:v>Other cash payments</x:v>
      </x:c>
      <x:c r="B27" s="32" t="n">
        <x:v>600</x:v>
      </x:c>
      <x:c r="C27" s="32" t="n">
        <x:v>600</x:v>
      </x:c>
      <x:c r="D27" s="32" t="n">
        <x:v>600</x:v>
      </x:c>
      <x:c r="E27" s="32" t="n">
        <x:v>600</x:v>
      </x:c>
      <x:c r="F27" s="32" t="n">
        <x:v>600</x:v>
      </x:c>
      <x:c r="G27" s="32" t="n">
        <x:v>600</x:v>
      </x:c>
      <x:c r="H27" s="32" t="n">
        <x:v>600</x:v>
      </x:c>
      <x:c r="I27" s="32" t="n">
        <x:v>600</x:v>
      </x:c>
      <x:c r="J27" s="32" t="n">
        <x:v>600</x:v>
      </x:c>
      <x:c r="K27" s="32" t="n">
        <x:v>600</x:v>
      </x:c>
      <x:c r="L27" s="32" t="n">
        <x:v>600</x:v>
      </x:c>
      <x:c r="M27" s="32" t="n">
        <x:v>600</x:v>
      </x:c>
      <x:c r="N27" s="32" t="n">
        <x:v>600</x:v>
      </x:c>
    </x:row>
    <x:row r="28" ht="22" customHeight="1">
      <x:c r="A28" s="23" t="str">
        <x:v>Total cash payments</x:v>
      </x:c>
      <x:c r="B28" s="24" t="n">
        <x:f>IF(ISNUMBER(B12),IF(OR(COUNT(B21:B27)+COUNTBLANK(B21:B27)&lt;&gt;7,MIN(B21:B27)&lt;0),NA(),ROUND(SUM(B21:B27),2)),B12)</x:f>
        <x:v>5600</x:v>
      </x:c>
      <x:c r="C28" s="24" t="n">
        <x:f>IF(ISNUMBER(C12),IF(OR(COUNT(C21:C27)+COUNTBLANK(C21:C27)&lt;&gt;7,MIN(C21:C27)&lt;0),NA(),ROUND(SUM(C21:C27),2)),C12)</x:f>
        <x:v>7800</x:v>
      </x:c>
      <x:c r="D28" s="24" t="n">
        <x:f>IF(ISNUMBER(D12),IF(OR(COUNT(D21:D27)+COUNTBLANK(D21:D27)&lt;&gt;7,MIN(D21:D27)&lt;0),NA(),ROUND(SUM(D21:D27),2)),D12)</x:f>
        <x:v>4900</x:v>
      </x:c>
      <x:c r="E28" s="24" t="n">
        <x:f>IF(ISNUMBER(E12),IF(OR(COUNT(E21:E27)+COUNTBLANK(E21:E27)&lt;&gt;7,MIN(E21:E27)&lt;0),NA(),ROUND(SUM(E21:E27),2)),E12)</x:f>
        <x:v>10400</x:v>
      </x:c>
      <x:c r="F28" s="24" t="n">
        <x:f>IF(ISNUMBER(F12),IF(OR(COUNT(F21:F27)+COUNTBLANK(F21:F27)&lt;&gt;7,MIN(F21:F27)&lt;0),NA(),ROUND(SUM(F21:F27),2)),F12)</x:f>
        <x:v>5700</x:v>
      </x:c>
      <x:c r="G28" s="24" t="n">
        <x:f>IF(ISNUMBER(G12),IF(OR(COUNT(G21:G27)+COUNTBLANK(G21:G27)&lt;&gt;7,MIN(G21:G27)&lt;0),NA(),ROUND(SUM(G21:G27),2)),G12)</x:f>
        <x:v>8000</x:v>
      </x:c>
      <x:c r="H28" s="24" t="n">
        <x:f>IF(ISNUMBER(H12),IF(OR(COUNT(H21:H27)+COUNTBLANK(H21:H27)&lt;&gt;7,MIN(H21:H27)&lt;0),NA(),ROUND(SUM(H21:H27),2)),H12)</x:f>
        <x:v>3400</x:v>
      </x:c>
      <x:c r="I28" s="24" t="n">
        <x:f>IF(ISNUMBER(I12),IF(OR(COUNT(I21:I27)+COUNTBLANK(I21:I27)&lt;&gt;7,MIN(I21:I27)&lt;0),NA(),ROUND(SUM(I21:I27),2)),I12)</x:f>
        <x:v>9100</x:v>
      </x:c>
      <x:c r="J28" s="24" t="n">
        <x:f>IF(ISNUMBER(J12),IF(OR(COUNT(J21:J27)+COUNTBLANK(J21:J27)&lt;&gt;7,MIN(J21:J27)&lt;0),NA(),ROUND(SUM(J21:J27),2)),J12)</x:f>
        <x:v>6000</x:v>
      </x:c>
      <x:c r="K28" s="24" t="n">
        <x:f>IF(ISNUMBER(K12),IF(OR(COUNT(K21:K27)+COUNTBLANK(K21:K27)&lt;&gt;7,MIN(K21:K27)&lt;0),NA(),ROUND(SUM(K21:K27),2)),K12)</x:f>
        <x:v>8100</x:v>
      </x:c>
      <x:c r="L28" s="24" t="n">
        <x:f>IF(ISNUMBER(L12),IF(OR(COUNT(L21:L27)+COUNTBLANK(L21:L27)&lt;&gt;7,MIN(L21:L27)&lt;0),NA(),ROUND(SUM(L21:L27),2)),L12)</x:f>
        <x:v>4400</x:v>
      </x:c>
      <x:c r="M28" s="24" t="n">
        <x:f>IF(ISNUMBER(M12),IF(OR(COUNT(M21:M27)+COUNTBLANK(M21:M27)&lt;&gt;7,MIN(M21:M27)&lt;0),NA(),ROUND(SUM(M21:M27),2)),M12)</x:f>
        <x:v>8000</x:v>
      </x:c>
      <x:c r="N28" s="24" t="n">
        <x:f>IF(ISNUMBER(N12),IF(OR(COUNT(N21:N27)+COUNTBLANK(N21:N27)&lt;&gt;7,MIN(N21:N27)&lt;0),NA(),ROUND(SUM(N21:N27),2)),N12)</x:f>
        <x:v>6200</x:v>
      </x:c>
    </x:row>
    <x:row r="29" ht="22" customHeight="1">
      <x:c r="A29" s="2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</x:row>
    <x:row r="30" ht="22" customHeight="1">
      <x:c r="A30" s="23" t="str">
        <x:v>Net cash change</x:v>
      </x:c>
      <x:c r="B30" s="24" t="n">
        <x:f>IF(ISNUMBER(B12),ROUND(B19-B28,2),B12)</x:f>
        <x:v>400</x:v>
      </x:c>
      <x:c r="C30" s="24" t="n">
        <x:f>IF(ISNUMBER(C12),ROUND(C19-C28,2),C12)</x:f>
        <x:v>-2800</x:v>
      </x:c>
      <x:c r="D30" s="24" t="n">
        <x:f>IF(ISNUMBER(D12),ROUND(D19-D28,2),D12)</x:f>
        <x:v>-400</x:v>
      </x:c>
      <x:c r="E30" s="24" t="n">
        <x:f>IF(ISNUMBER(E12),ROUND(E19-E28,2),E12)</x:f>
        <x:v>-7900</x:v>
      </x:c>
      <x:c r="F30" s="24" t="n">
        <x:f>IF(ISNUMBER(F12),ROUND(F19-F28,2),F12)</x:f>
        <x:v>4300</x:v>
      </x:c>
      <x:c r="G30" s="24" t="n">
        <x:f>IF(ISNUMBER(G12),ROUND(G19-G28,2),G12)</x:f>
        <x:v>-500</x:v>
      </x:c>
      <x:c r="H30" s="24" t="n">
        <x:f>IF(ISNUMBER(H12),ROUND(H19-H28,2),H12)</x:f>
        <x:v>4600</x:v>
      </x:c>
      <x:c r="I30" s="24" t="n">
        <x:f>IF(ISNUMBER(I12),ROUND(I19-I28,2),I12)</x:f>
        <x:v>-2100</x:v>
      </x:c>
      <x:c r="J30" s="24" t="n">
        <x:f>IF(ISNUMBER(J12),ROUND(J19-J28,2),J12)</x:f>
        <x:v>2500</x:v>
      </x:c>
      <x:c r="K30" s="24" t="n">
        <x:f>IF(ISNUMBER(K12),ROUND(K19-K28,2),K12)</x:f>
        <x:v>-600</x:v>
      </x:c>
      <x:c r="L30" s="24" t="n">
        <x:f>IF(ISNUMBER(L12),ROUND(L19-L28,2),L12)</x:f>
        <x:v>3600</x:v>
      </x:c>
      <x:c r="M30" s="24" t="n">
        <x:f>IF(ISNUMBER(M12),ROUND(M19-M28,2),M12)</x:f>
        <x:v>0</x:v>
      </x:c>
      <x:c r="N30" s="24" t="n">
        <x:f>IF(ISNUMBER(N12),ROUND(N19-N28,2),N12)</x:f>
        <x:v>2300</x:v>
      </x:c>
    </x:row>
    <x:row r="31" ht="28" customHeight="1">
      <x:c r="A31" s="27" t="str">
        <x:v>Forecast closing cash</x:v>
      </x:c>
      <x:c r="B31" s="28" t="n">
        <x:f>IF(ISNUMBER(B12),ROUND(B12+B30,2),B12)</x:f>
        <x:v>12400</x:v>
      </x:c>
      <x:c r="C31" s="28" t="n">
        <x:f>IF(ISNUMBER(C12),ROUND(C12+C30,2),C12)</x:f>
        <x:v>9600</x:v>
      </x:c>
      <x:c r="D31" s="28" t="n">
        <x:f>IF(ISNUMBER(D12),ROUND(D12+D30,2),D12)</x:f>
        <x:v>9200</x:v>
      </x:c>
      <x:c r="E31" s="28" t="n">
        <x:f>IF(ISNUMBER(E12),ROUND(E12+E30,2),E12)</x:f>
        <x:v>1300</x:v>
      </x:c>
      <x:c r="F31" s="28" t="n">
        <x:f>IF(ISNUMBER(F12),ROUND(F12+F30,2),F12)</x:f>
        <x:v>5600</x:v>
      </x:c>
      <x:c r="G31" s="28" t="n">
        <x:f>IF(ISNUMBER(G12),ROUND(G12+G30,2),G12)</x:f>
        <x:v>5100</x:v>
      </x:c>
      <x:c r="H31" s="28" t="n">
        <x:f>IF(ISNUMBER(H12),ROUND(H12+H30,2),H12)</x:f>
        <x:v>9700</x:v>
      </x:c>
      <x:c r="I31" s="28" t="n">
        <x:f>IF(ISNUMBER(I12),ROUND(I12+I30,2),I12)</x:f>
        <x:v>7600</x:v>
      </x:c>
      <x:c r="J31" s="28" t="n">
        <x:f>IF(ISNUMBER(J12),ROUND(J12+J30,2),J12)</x:f>
        <x:v>10100</x:v>
      </x:c>
      <x:c r="K31" s="28" t="n">
        <x:f>IF(ISNUMBER(K12),ROUND(K12+K30,2),K12)</x:f>
        <x:v>9500</x:v>
      </x:c>
      <x:c r="L31" s="28" t="n">
        <x:f>IF(ISNUMBER(L12),ROUND(L12+L30,2),L12)</x:f>
        <x:v>13100</x:v>
      </x:c>
      <x:c r="M31" s="28" t="n">
        <x:f>IF(ISNUMBER(M12),ROUND(M12+M30,2),M12)</x:f>
        <x:v>13100</x:v>
      </x:c>
      <x:c r="N31" s="28" t="n">
        <x:f>IF(ISNUMBER(N12),ROUND(N12+N30,2),N12)</x:f>
        <x:v>15400</x:v>
      </x:c>
    </x:row>
    <x:row r="32" ht="22" customHeight="1">
      <x:c r="A32" s="2" t="str">
        <x:v>Minimum cash balance</x:v>
      </x:c>
      <x:c r="B32" s="20" t="n">
        <x:f>IF(ISNUMBER(B31),IF(ISBLANK($B$7),"",IF(AND(ISNUMBER($B$7),$B$7&gt;=0),$B$7,NA())),B31)</x:f>
        <x:v>5000</x:v>
      </x:c>
      <x:c r="C32" s="20" t="n">
        <x:f>IF(ISNUMBER(C31),IF(ISBLANK($B$7),"",IF(AND(ISNUMBER($B$7),$B$7&gt;=0),$B$7,NA())),C31)</x:f>
        <x:v>5000</x:v>
      </x:c>
      <x:c r="D32" s="20" t="n">
        <x:f>IF(ISNUMBER(D31),IF(ISBLANK($B$7),"",IF(AND(ISNUMBER($B$7),$B$7&gt;=0),$B$7,NA())),D31)</x:f>
        <x:v>5000</x:v>
      </x:c>
      <x:c r="E32" s="20" t="n">
        <x:f>IF(ISNUMBER(E31),IF(ISBLANK($B$7),"",IF(AND(ISNUMBER($B$7),$B$7&gt;=0),$B$7,NA())),E31)</x:f>
        <x:v>5000</x:v>
      </x:c>
      <x:c r="F32" s="20" t="n">
        <x:f>IF(ISNUMBER(F31),IF(ISBLANK($B$7),"",IF(AND(ISNUMBER($B$7),$B$7&gt;=0),$B$7,NA())),F31)</x:f>
        <x:v>5000</x:v>
      </x:c>
      <x:c r="G32" s="20" t="n">
        <x:f>IF(ISNUMBER(G31),IF(ISBLANK($B$7),"",IF(AND(ISNUMBER($B$7),$B$7&gt;=0),$B$7,NA())),G31)</x:f>
        <x:v>5000</x:v>
      </x:c>
      <x:c r="H32" s="20" t="n">
        <x:f>IF(ISNUMBER(H31),IF(ISBLANK($B$7),"",IF(AND(ISNUMBER($B$7),$B$7&gt;=0),$B$7,NA())),H31)</x:f>
        <x:v>5000</x:v>
      </x:c>
      <x:c r="I32" s="20" t="n">
        <x:f>IF(ISNUMBER(I31),IF(ISBLANK($B$7),"",IF(AND(ISNUMBER($B$7),$B$7&gt;=0),$B$7,NA())),I31)</x:f>
        <x:v>5000</x:v>
      </x:c>
      <x:c r="J32" s="20" t="n">
        <x:f>IF(ISNUMBER(J31),IF(ISBLANK($B$7),"",IF(AND(ISNUMBER($B$7),$B$7&gt;=0),$B$7,NA())),J31)</x:f>
        <x:v>5000</x:v>
      </x:c>
      <x:c r="K32" s="20" t="n">
        <x:f>IF(ISNUMBER(K31),IF(ISBLANK($B$7),"",IF(AND(ISNUMBER($B$7),$B$7&gt;=0),$B$7,NA())),K31)</x:f>
        <x:v>5000</x:v>
      </x:c>
      <x:c r="L32" s="20" t="n">
        <x:f>IF(ISNUMBER(L31),IF(ISBLANK($B$7),"",IF(AND(ISNUMBER($B$7),$B$7&gt;=0),$B$7,NA())),L31)</x:f>
        <x:v>5000</x:v>
      </x:c>
      <x:c r="M32" s="20" t="n">
        <x:f>IF(ISNUMBER(M31),IF(ISBLANK($B$7),"",IF(AND(ISNUMBER($B$7),$B$7&gt;=0),$B$7,NA())),M31)</x:f>
        <x:v>5000</x:v>
      </x:c>
      <x:c r="N32" s="20" t="n">
        <x:f>IF(ISNUMBER(N31),IF(ISBLANK($B$7),"",IF(AND(ISNUMBER($B$7),$B$7&gt;=0),$B$7,NA())),N31)</x:f>
        <x:v>5000</x:v>
      </x:c>
    </x:row>
    <x:row r="33" ht="22" customHeight="1">
      <x:c r="A33" s="2" t="str">
        <x:v>Cash balance status</x:v>
      </x:c>
      <x:c r="B33" s="30" t="str">
        <x:f>IF(ISNUMBER(B31),IF(ISBLANK($B$7),"Set minimum",IF(B31&lt;B32,"Below minimum","Meets minimum")),B31)</x:f>
        <x:v>Meets minimum</x:v>
      </x:c>
      <x:c r="C33" s="30" t="str">
        <x:f>IF(ISNUMBER(C31),IF(ISBLANK($B$7),"Set minimum",IF(C31&lt;C32,"Below minimum","Meets minimum")),C31)</x:f>
        <x:v>Meets minimum</x:v>
      </x:c>
      <x:c r="D33" s="30" t="str">
        <x:f>IF(ISNUMBER(D31),IF(ISBLANK($B$7),"Set minimum",IF(D31&lt;D32,"Below minimum","Meets minimum")),D31)</x:f>
        <x:v>Meets minimum</x:v>
      </x:c>
      <x:c r="E33" s="30" t="str">
        <x:f>IF(ISNUMBER(E31),IF(ISBLANK($B$7),"Set minimum",IF(E31&lt;E32,"Below minimum","Meets minimum")),E31)</x:f>
        <x:v>Below minimum</x:v>
      </x:c>
      <x:c r="F33" s="30" t="str">
        <x:f>IF(ISNUMBER(F31),IF(ISBLANK($B$7),"Set minimum",IF(F31&lt;F32,"Below minimum","Meets minimum")),F31)</x:f>
        <x:v>Meets minimum</x:v>
      </x:c>
      <x:c r="G33" s="30" t="str">
        <x:f>IF(ISNUMBER(G31),IF(ISBLANK($B$7),"Set minimum",IF(G31&lt;G32,"Below minimum","Meets minimum")),G31)</x:f>
        <x:v>Meets minimum</x:v>
      </x:c>
      <x:c r="H33" s="30" t="str">
        <x:f>IF(ISNUMBER(H31),IF(ISBLANK($B$7),"Set minimum",IF(H31&lt;H32,"Below minimum","Meets minimum")),H31)</x:f>
        <x:v>Meets minimum</x:v>
      </x:c>
      <x:c r="I33" s="30" t="str">
        <x:f>IF(ISNUMBER(I31),IF(ISBLANK($B$7),"Set minimum",IF(I31&lt;I32,"Below minimum","Meets minimum")),I31)</x:f>
        <x:v>Meets minimum</x:v>
      </x:c>
      <x:c r="J33" s="30" t="str">
        <x:f>IF(ISNUMBER(J31),IF(ISBLANK($B$7),"Set minimum",IF(J31&lt;J32,"Below minimum","Meets minimum")),J31)</x:f>
        <x:v>Meets minimum</x:v>
      </x:c>
      <x:c r="K33" s="30" t="str">
        <x:f>IF(ISNUMBER(K31),IF(ISBLANK($B$7),"Set minimum",IF(K31&lt;K32,"Below minimum","Meets minimum")),K31)</x:f>
        <x:v>Meets minimum</x:v>
      </x:c>
      <x:c r="L33" s="30" t="str">
        <x:f>IF(ISNUMBER(L31),IF(ISBLANK($B$7),"Set minimum",IF(L31&lt;L32,"Below minimum","Meets minimum")),L31)</x:f>
        <x:v>Meets minimum</x:v>
      </x:c>
      <x:c r="M33" s="30" t="str">
        <x:f>IF(ISNUMBER(M31),IF(ISBLANK($B$7),"Set minimum",IF(M31&lt;M32,"Below minimum","Meets minimum")),M31)</x:f>
        <x:v>Meets minimum</x:v>
      </x:c>
      <x:c r="N33" s="30" t="str">
        <x:f>IF(ISNUMBER(N31),IF(ISBLANK($B$7),"Set minimum",IF(N31&lt;N32,"Below minimum","Meets minimum")),N31)</x:f>
        <x:v>Meets minimum</x:v>
      </x:c>
    </x:row>
    <x:row r="34" ht="22" customHeight="1">
      <x:c r="A34" s="2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</x:row>
    <x:row r="35" ht="22" customHeight="1">
      <x:c r="A35" s="2" t="str">
        <x:v>Actual closing cash (optional)</x:v>
      </x:c>
      <x:c r="B35" s="33"/>
      <x:c r="C35" s="33"/>
      <x:c r="D35" s="33"/>
      <x:c r="E35" s="33"/>
      <x:c r="F35" s="33"/>
      <x:c r="G35" s="33"/>
      <x:c r="H35" s="33"/>
      <x:c r="I35" s="33"/>
      <x:c r="J35" s="33"/>
      <x:c r="K35" s="33"/>
      <x:c r="L35" s="33"/>
      <x:c r="M35" s="33"/>
      <x:c r="N35" s="33"/>
    </x:row>
    <x:row r="36" ht="22" customHeight="1">
      <x:c r="A36" s="23" t="str">
        <x:v>Variance: actual minus forecast</x:v>
      </x:c>
      <x:c r="B36" s="24" t="str">
        <x:f>IF(ISBLANK(B35),"",IF(ISNUMBER(B31),IF(ISNUMBER(B35),ROUND(B35-B31,2),NA()),B31))</x:f>
      </x:c>
      <x:c r="C36" s="24" t="str">
        <x:f>IF(ISBLANK(C35),"",IF(ISNUMBER(C31),IF(ISNUMBER(C35),ROUND(C35-C31,2),NA()),C31))</x:f>
      </x:c>
      <x:c r="D36" s="24" t="str">
        <x:f>IF(ISBLANK(D35),"",IF(ISNUMBER(D31),IF(ISNUMBER(D35),ROUND(D35-D31,2),NA()),D31))</x:f>
      </x:c>
      <x:c r="E36" s="24" t="str">
        <x:f>IF(ISBLANK(E35),"",IF(ISNUMBER(E31),IF(ISNUMBER(E35),ROUND(E35-E31,2),NA()),E31))</x:f>
      </x:c>
      <x:c r="F36" s="24" t="str">
        <x:f>IF(ISBLANK(F35),"",IF(ISNUMBER(F31),IF(ISNUMBER(F35),ROUND(F35-F31,2),NA()),F31))</x:f>
      </x:c>
      <x:c r="G36" s="24" t="str">
        <x:f>IF(ISBLANK(G35),"",IF(ISNUMBER(G31),IF(ISNUMBER(G35),ROUND(G35-G31,2),NA()),G31))</x:f>
      </x:c>
      <x:c r="H36" s="24" t="str">
        <x:f>IF(ISBLANK(H35),"",IF(ISNUMBER(H31),IF(ISNUMBER(H35),ROUND(H35-H31,2),NA()),H31))</x:f>
      </x:c>
      <x:c r="I36" s="24" t="str">
        <x:f>IF(ISBLANK(I35),"",IF(ISNUMBER(I31),IF(ISNUMBER(I35),ROUND(I35-I31,2),NA()),I31))</x:f>
      </x:c>
      <x:c r="J36" s="24" t="str">
        <x:f>IF(ISBLANK(J35),"",IF(ISNUMBER(J31),IF(ISNUMBER(J35),ROUND(J35-J31,2),NA()),J31))</x:f>
      </x:c>
      <x:c r="K36" s="24" t="str">
        <x:f>IF(ISBLANK(K35),"",IF(ISNUMBER(K31),IF(ISNUMBER(K35),ROUND(K35-K31,2),NA()),K31))</x:f>
      </x:c>
      <x:c r="L36" s="24" t="str">
        <x:f>IF(ISBLANK(L35),"",IF(ISNUMBER(L31),IF(ISNUMBER(L35),ROUND(L35-L31,2),NA()),L31))</x:f>
      </x:c>
      <x:c r="M36" s="24" t="str">
        <x:f>IF(ISBLANK(M35),"",IF(ISNUMBER(M31),IF(ISNUMBER(M35),ROUND(M35-M31,2),NA()),M31))</x:f>
      </x:c>
      <x:c r="N36" s="24" t="str">
        <x:f>IF(ISBLANK(N35),"",IF(ISNUMBER(N31),IF(ISNUMBER(N35),ROUND(N35-N31,2),NA()),N31))</x:f>
      </x:c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2" customHeight="1">
      <x:c r="A38" s="7" t="str">
        <x:v>Actual minus forecast: positive means more cash than planned. Actual inputs do not replace the forecast.</x:v>
      </x:c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2" customHeight="1">
      <x:c r="A39" s="7" t="str">
        <x:v>Week 4 has a $1,300 closing balance against a $5,000 minimum. The planned late receipt arrives in week 5.</x:v>
      </x:c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</x:sheetData>
  <x:conditionalFormatting sqref="B31:N31">
    <x:cfRule type="expression" dxfId="2" priority="1">
      <x:formula>AND(ISNUMBER(B31),ISNUMBER($B$7),B31&lt;$B$7)</x:formula>
    </x:cfRule>
  </x:conditionalFormatting>
  <x:conditionalFormatting sqref="B33:N33">
    <x:cfRule type="containsText" dxfId="3" priority="2" operator="containsText" text="Below minimum"/>
  </x:conditionalFormatting>
  <x:dataValidations count="6">
    <x:dataValidation type="whole" operator="between" sqref="B5">
      <x:formula1>1</x:formula1>
      <x:formula2>2958373</x:formula2>
    </x:dataValidation>
    <x:dataValidation type="decimal" operator="between" sqref="B6">
      <x:formula1>-999999999999</x:formula1>
      <x:formula2>999999999999</x:formula2>
    </x:dataValidation>
    <x:dataValidation type="decimal" operator="between" sqref="B7">
      <x:formula1>0</x:formula1>
      <x:formula2>999999999999</x:formula2>
    </x:dataValidation>
    <x:dataValidation type="decimal" operator="between" sqref="B15:N18">
      <x:formula1>0</x:formula1>
      <x:formula2>999999999999</x:formula2>
    </x:dataValidation>
    <x:dataValidation type="decimal" operator="between" sqref="B21:N27">
      <x:formula1>0</x:formula1>
      <x:formula2>999999999999</x:formula2>
    </x:dataValidation>
    <x:dataValidation type="decimal" operator="between" sqref="B35:N35">
      <x:formula1>-999999999999</x:formula1>
      <x:formula2>999999999999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8B95A8"/>
  </x:sheetPr>
  <x:sheetViews>
    <x:sheetView showGridLines="0" workbookViewId="0"/>
  </x:sheetViews>
  <x:sheetFormatPr defaultRowHeight="15"/>
  <x:cols>
    <x:col min="1" max="1" width="4" hidden="0" customWidth="1"/>
    <x:col min="2" max="2" width="112" hidden="0" customWidth="1"/>
  </x:cols>
  <x:sheetData>
    <x:row r="1" ht="24" customHeight="1">
      <x:c r="A1" s="36"/>
      <x:c r="B1" s="36"/>
    </x:row>
    <x:row r="2" ht="32" customHeight="1">
      <x:c r="A2" s="36"/>
      <x:c r="B2" s="5" t="str">
        <x:v>Using the 13-week cash flow forecast</x:v>
      </x:c>
    </x:row>
    <x:row r="3" ht="24" customHeight="1">
      <x:c r="A3" s="36"/>
      <x:c r="B3" s="37"/>
    </x:row>
    <x:row r="4" ht="42" customHeight="1">
      <x:c r="A4" s="36"/>
      <x:c r="B4" s="38" t="str">
        <x:v>Forecast is your blank working sheet. Example is a fictional illustration with the same formulas.</x:v>
      </x:c>
    </x:row>
    <x:row r="5" ht="42" customHeight="1">
      <x:c r="A5" s="36"/>
      <x:c r="B5" s="38" t="str">
        <x:v>1. Choose the cash and bank accounts to include. Enter their available opening cash before week 1.</x:v>
      </x:c>
    </x:row>
    <x:row r="6" ht="42" customHeight="1">
      <x:c r="A6" s="36"/>
      <x:c r="B6" s="38" t="str">
        <x:v>2. Enter the first week’s Monday and your minimum cash balance. Enter zero when zero is the real value.</x:v>
      </x:c>
    </x:row>
    <x:row r="7" ht="42" customHeight="1">
      <x:c r="A7" s="36"/>
      <x:c r="B7" s="38" t="str">
        <x:v>3. Add positive receipts and payments in the week when money is expected to enter or leave those accounts.</x:v>
      </x:c>
    </x:row>
    <x:row r="8" ht="42" customHeight="1">
      <x:c r="A8" s="36"/>
      <x:c r="B8" s="38" t="str">
        <x:v>Yellow cells with blue numbers are editable. All other numeric cells calculate automatically. Blank cash inputs mean zero planned cash flow.</x:v>
      </x:c>
    </x:row>
    <x:row r="9" ht="24" customHeight="1">
      <x:c r="A9" s="36"/>
      <x:c r="B9" s="36"/>
    </x:row>
    <x:row r="10" ht="26" customHeight="1">
      <x:c r="A10" s="36"/>
      <x:c r="B10" s="40" t="str">
        <x:v>Use with Bokeping</x:v>
      </x:c>
    </x:row>
    <x:row r="11" ht="42" customHeight="1">
      <x:c r="A11" s="36"/>
      <x:c r="B11" s="38" t="str">
        <x:v>Use current account balances, unpaid invoices and unpaid bills as starting information. Adjust for missing or unreconciled transactions.</x:v>
      </x:c>
    </x:row>
    <x:row r="12" ht="42" customHeight="1">
      <x:c r="A12" s="36"/>
      <x:c r="B12" s="38" t="str">
        <x:v>You choose expected customer payment dates, supplier payment dates, payroll, taxes, rent and other plans. Due dates do not guarantee cash timing.</x:v>
      </x:c>
    </x:row>
    <x:row r="13" ht="42" customHeight="1">
      <x:c r="A13" s="36"/>
      <x:c r="B13" s="38" t="str">
        <x:v>This Excel file works independently. It does not import, synchronize or generate forecasts automatically from your Bokeping account.</x:v>
      </x:c>
    </x:row>
    <x:row r="14" ht="24" customHeight="1">
      <x:c r="A14" s="36"/>
      <x:c r="B14" s="36"/>
    </x:row>
    <x:row r="15" ht="26" customHeight="1">
      <x:c r="A15" s="36"/>
      <x:c r="B15" s="40" t="str">
        <x:v>Avoid counting cash twice</x:v>
      </x:c>
    </x:row>
    <x:row r="16" ht="42" customHeight="1">
      <x:c r="A16" s="36"/>
      <x:c r="B16" s="38" t="str">
        <x:v>Do not enter an unpaid invoice balance and its expected collection twice. Do not enter an unpaid bill balance and its planned payment twice.</x:v>
      </x:c>
    </x:row>
    <x:row r="17" ht="42" customHeight="1">
      <x:c r="A17" s="36"/>
      <x:c r="B17" s="38" t="str">
        <x:v>Exclude transfers between included accounts. For card spending, count cash when the bank pays the card; do not also count the original card purchase.</x:v>
      </x:c>
    </x:row>
    <x:row r="18" ht="42" customHeight="1">
      <x:c r="A18" s="36"/>
      <x:c r="B18" s="38" t="str">
        <x:v>Use one currency (USD). This file does not convert currencies. Include loan proceeds and repayments as cash, but exclude depreciation and other noncash costs.</x:v>
      </x:c>
    </x:row>
    <x:row r="19" ht="24" customHeight="1">
      <x:c r="A19" s="36"/>
      <x:c r="B19" s="36"/>
    </x:row>
    <x:row r="20" ht="26" customHeight="1">
      <x:c r="A20" s="36"/>
      <x:c r="B20" s="40" t="str">
        <x:v>Review and update each week</x:v>
      </x:c>
    </x:row>
    <x:row r="21" ht="42" customHeight="1">
      <x:c r="A21" s="36"/>
      <x:c r="B21" s="38" t="str">
        <x:v>Optional actual closing cash gives actual minus forecast variance. It does not change future forecast balances. Negative variance means less cash than planned.</x:v>
      </x:c>
    </x:row>
    <x:row r="22" ht="42" customHeight="1">
      <x:c r="A22" s="36"/>
      <x:c r="B22" s="38" t="str">
        <x:v>Save a dated copy before refreshing. Update opening cash to the new actual balance and move or re-enter future receipts and payments against their expected dates.</x:v>
      </x:c>
    </x:row>
    <x:row r="23" ht="42" customHeight="1">
      <x:c r="A23" s="36"/>
      <x:c r="B23" s="38" t="str">
        <x:v>Changing the start date only changes column labels; it does not move inputs. Keep the old dated copy to compare forecast with actual results.</x:v>
      </x:c>
    </x:row>
  </x:sheetData>
  <x:pageMargins left="0.7" right="0.7" top="0.75" bottom="0.75" header="0.3" footer="0.3"/>
</x:worksheet>
</file>